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/>
  <mc:AlternateContent xmlns:mc="http://schemas.openxmlformats.org/markup-compatibility/2006">
    <mc:Choice Requires="x15">
      <x15ac:absPath xmlns:x15ac="http://schemas.microsoft.com/office/spreadsheetml/2010/11/ac" url="/Users/dariotorres/Documents/Varios Excel/"/>
    </mc:Choice>
  </mc:AlternateContent>
  <xr:revisionPtr revIDLastSave="0" documentId="13_ncr:1_{CBC6FFFA-7310-084D-94A5-D8C896D1CE28}" xr6:coauthVersionLast="47" xr6:coauthVersionMax="47" xr10:uidLastSave="{00000000-0000-0000-0000-000000000000}"/>
  <bookViews>
    <workbookView xWindow="28800" yWindow="600" windowWidth="38400" windowHeight="21000" tabRatio="500" xr2:uid="{00000000-000D-0000-FFFF-FFFF00000000}"/>
  </bookViews>
  <sheets>
    <sheet name="Triaxial" sheetId="1" r:id="rId1"/>
    <sheet name="Corte Directo" sheetId="2" r:id="rId2"/>
    <sheet name="Datos Gráfico" sheetId="3" r:id="rId3"/>
    <sheet name="Gráfico Mohr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41" i="4" l="1"/>
  <c r="B40" i="4"/>
  <c r="B39" i="4"/>
  <c r="D14" i="3"/>
  <c r="C14" i="3"/>
  <c r="B14" i="3"/>
  <c r="A14" i="3"/>
  <c r="D13" i="3"/>
  <c r="C13" i="3"/>
  <c r="B13" i="3"/>
  <c r="A13" i="3"/>
  <c r="D12" i="3"/>
  <c r="C12" i="3"/>
  <c r="B12" i="3"/>
  <c r="A12" i="3"/>
  <c r="D11" i="3"/>
  <c r="C11" i="3"/>
  <c r="B11" i="3"/>
  <c r="A11" i="3"/>
  <c r="D10" i="3"/>
  <c r="C10" i="3"/>
  <c r="B10" i="3"/>
  <c r="A10" i="3"/>
  <c r="D9" i="3"/>
  <c r="C9" i="3"/>
  <c r="B9" i="3"/>
  <c r="A9" i="3"/>
  <c r="E8" i="3"/>
  <c r="D8" i="3"/>
  <c r="C8" i="3"/>
  <c r="B8" i="3"/>
  <c r="A8" i="3"/>
  <c r="D7" i="3"/>
  <c r="C7" i="3"/>
  <c r="B7" i="3"/>
  <c r="A7" i="3"/>
  <c r="D6" i="3"/>
  <c r="C6" i="3"/>
  <c r="B6" i="3"/>
  <c r="A6" i="3"/>
  <c r="H27" i="2"/>
  <c r="G27" i="2"/>
  <c r="F27" i="2"/>
  <c r="E27" i="2"/>
  <c r="C27" i="2"/>
  <c r="D27" i="2" s="1"/>
  <c r="I27" i="2" s="1"/>
  <c r="H26" i="2"/>
  <c r="G26" i="2"/>
  <c r="F26" i="2"/>
  <c r="E26" i="2"/>
  <c r="C26" i="2"/>
  <c r="D26" i="2" s="1"/>
  <c r="I26" i="2" s="1"/>
  <c r="H29" i="1"/>
  <c r="G29" i="1"/>
  <c r="E14" i="3" s="1"/>
  <c r="F29" i="1"/>
  <c r="H28" i="1"/>
  <c r="F13" i="3" s="1"/>
  <c r="G28" i="1"/>
  <c r="E13" i="3" s="1"/>
  <c r="F28" i="1"/>
  <c r="H27" i="1"/>
  <c r="G27" i="1"/>
  <c r="E12" i="3" s="1"/>
  <c r="F27" i="1"/>
  <c r="H26" i="1"/>
  <c r="I26" i="1" s="1"/>
  <c r="G26" i="1"/>
  <c r="F26" i="1"/>
  <c r="H25" i="1"/>
  <c r="G25" i="1"/>
  <c r="F25" i="1"/>
  <c r="H24" i="1"/>
  <c r="F9" i="3" s="1"/>
  <c r="G24" i="1"/>
  <c r="E9" i="3" s="1"/>
  <c r="F24" i="1"/>
  <c r="I23" i="1"/>
  <c r="I8" i="3" s="1"/>
  <c r="H23" i="1"/>
  <c r="F8" i="3" s="1"/>
  <c r="G23" i="1"/>
  <c r="F23" i="1"/>
  <c r="H22" i="1"/>
  <c r="F7" i="3" s="1"/>
  <c r="G22" i="1"/>
  <c r="E7" i="3" s="1"/>
  <c r="F22" i="1"/>
  <c r="H21" i="1"/>
  <c r="F6" i="3" s="1"/>
  <c r="G21" i="1"/>
  <c r="E6" i="3" s="1"/>
  <c r="F21" i="1"/>
  <c r="I11" i="3" l="1"/>
  <c r="N26" i="1"/>
  <c r="F12" i="3"/>
  <c r="E11" i="3"/>
  <c r="J26" i="1"/>
  <c r="G11" i="3" s="1"/>
  <c r="I108" i="3"/>
  <c r="I104" i="3"/>
  <c r="I100" i="3"/>
  <c r="I96" i="3"/>
  <c r="I92" i="3"/>
  <c r="I88" i="3"/>
  <c r="I84" i="3"/>
  <c r="I80" i="3"/>
  <c r="I76" i="3"/>
  <c r="I103" i="3"/>
  <c r="I102" i="3"/>
  <c r="I101" i="3"/>
  <c r="I70" i="3"/>
  <c r="I106" i="3"/>
  <c r="I95" i="3"/>
  <c r="I77" i="3"/>
  <c r="I73" i="3"/>
  <c r="I72" i="3"/>
  <c r="I71" i="3"/>
  <c r="I99" i="3"/>
  <c r="I93" i="3"/>
  <c r="I86" i="3"/>
  <c r="I83" i="3"/>
  <c r="I81" i="3"/>
  <c r="I79" i="3"/>
  <c r="I75" i="3"/>
  <c r="I43" i="3"/>
  <c r="I42" i="3"/>
  <c r="I41" i="3"/>
  <c r="I40" i="3"/>
  <c r="I89" i="3"/>
  <c r="I69" i="3"/>
  <c r="I85" i="3"/>
  <c r="I66" i="3"/>
  <c r="I64" i="3"/>
  <c r="I51" i="3"/>
  <c r="I36" i="3"/>
  <c r="I29" i="3"/>
  <c r="I25" i="3"/>
  <c r="I24" i="3"/>
  <c r="I68" i="3"/>
  <c r="I55" i="3"/>
  <c r="I44" i="3"/>
  <c r="I33" i="3"/>
  <c r="I26" i="3"/>
  <c r="I23" i="3"/>
  <c r="I19" i="3"/>
  <c r="I87" i="3"/>
  <c r="I91" i="3"/>
  <c r="I90" i="3"/>
  <c r="I94" i="3"/>
  <c r="I107" i="3"/>
  <c r="I105" i="3"/>
  <c r="I78" i="3"/>
  <c r="I58" i="3"/>
  <c r="I56" i="3"/>
  <c r="I50" i="3"/>
  <c r="I109" i="3"/>
  <c r="I74" i="3"/>
  <c r="I57" i="3"/>
  <c r="I54" i="3"/>
  <c r="I39" i="3"/>
  <c r="I59" i="3"/>
  <c r="I53" i="3"/>
  <c r="I52" i="3"/>
  <c r="I35" i="3"/>
  <c r="I32" i="3"/>
  <c r="I98" i="3"/>
  <c r="I38" i="3"/>
  <c r="I31" i="3"/>
  <c r="I28" i="3"/>
  <c r="I82" i="3"/>
  <c r="I61" i="3"/>
  <c r="I60" i="3"/>
  <c r="I49" i="3"/>
  <c r="I48" i="3"/>
  <c r="I34" i="3"/>
  <c r="I27" i="3"/>
  <c r="I20" i="3"/>
  <c r="I97" i="3"/>
  <c r="I63" i="3"/>
  <c r="I62" i="3"/>
  <c r="I47" i="3"/>
  <c r="I37" i="3"/>
  <c r="I30" i="3"/>
  <c r="I46" i="3"/>
  <c r="I45" i="3"/>
  <c r="I21" i="3"/>
  <c r="I65" i="3"/>
  <c r="I67" i="3"/>
  <c r="I22" i="3"/>
  <c r="E106" i="3"/>
  <c r="E102" i="3"/>
  <c r="E98" i="3"/>
  <c r="E94" i="3"/>
  <c r="E90" i="3"/>
  <c r="E86" i="3"/>
  <c r="E82" i="3"/>
  <c r="E78" i="3"/>
  <c r="E74" i="3"/>
  <c r="E89" i="3"/>
  <c r="E88" i="3"/>
  <c r="E87" i="3"/>
  <c r="E72" i="3"/>
  <c r="E108" i="3"/>
  <c r="E101" i="3"/>
  <c r="E79" i="3"/>
  <c r="E105" i="3"/>
  <c r="E71" i="3"/>
  <c r="E61" i="3"/>
  <c r="E60" i="3"/>
  <c r="E59" i="3"/>
  <c r="E58" i="3"/>
  <c r="E29" i="3"/>
  <c r="E28" i="3"/>
  <c r="E27" i="3"/>
  <c r="E26" i="3"/>
  <c r="E104" i="3"/>
  <c r="E97" i="3"/>
  <c r="E65" i="3"/>
  <c r="E64" i="3"/>
  <c r="E63" i="3"/>
  <c r="E62" i="3"/>
  <c r="E109" i="3"/>
  <c r="E107" i="3"/>
  <c r="E69" i="3"/>
  <c r="E53" i="3"/>
  <c r="E42" i="3"/>
  <c r="E35" i="3"/>
  <c r="E77" i="3"/>
  <c r="E56" i="3"/>
  <c r="E46" i="3"/>
  <c r="E39" i="3"/>
  <c r="E32" i="3"/>
  <c r="E21" i="3"/>
  <c r="E93" i="3"/>
  <c r="E92" i="3"/>
  <c r="E91" i="3"/>
  <c r="E100" i="3"/>
  <c r="E99" i="3"/>
  <c r="E70" i="3"/>
  <c r="E67" i="3"/>
  <c r="E52" i="3"/>
  <c r="E45" i="3"/>
  <c r="E103" i="3"/>
  <c r="E95" i="3"/>
  <c r="E68" i="3"/>
  <c r="E44" i="3"/>
  <c r="E43" i="3"/>
  <c r="E36" i="3"/>
  <c r="E80" i="3"/>
  <c r="E73" i="3"/>
  <c r="E84" i="3"/>
  <c r="E55" i="3"/>
  <c r="E54" i="3"/>
  <c r="E81" i="3"/>
  <c r="E57" i="3"/>
  <c r="E25" i="3"/>
  <c r="E22" i="3"/>
  <c r="E19" i="3"/>
  <c r="E51" i="3"/>
  <c r="E50" i="3"/>
  <c r="E85" i="3"/>
  <c r="E75" i="3"/>
  <c r="E49" i="3"/>
  <c r="E41" i="3"/>
  <c r="E38" i="3"/>
  <c r="E31" i="3"/>
  <c r="E23" i="3"/>
  <c r="E20" i="3"/>
  <c r="E96" i="3"/>
  <c r="E48" i="3"/>
  <c r="E47" i="3"/>
  <c r="E37" i="3"/>
  <c r="E34" i="3"/>
  <c r="E83" i="3"/>
  <c r="E76" i="3"/>
  <c r="E66" i="3"/>
  <c r="E40" i="3"/>
  <c r="E33" i="3"/>
  <c r="E30" i="3"/>
  <c r="E24" i="3"/>
  <c r="F101" i="3"/>
  <c r="C107" i="3"/>
  <c r="C103" i="3"/>
  <c r="C99" i="3"/>
  <c r="C95" i="3"/>
  <c r="C91" i="3"/>
  <c r="C87" i="3"/>
  <c r="C83" i="3"/>
  <c r="C79" i="3"/>
  <c r="C75" i="3"/>
  <c r="C82" i="3"/>
  <c r="C81" i="3"/>
  <c r="C80" i="3"/>
  <c r="C73" i="3"/>
  <c r="C69" i="3"/>
  <c r="C100" i="3"/>
  <c r="C93" i="3"/>
  <c r="C86" i="3"/>
  <c r="C104" i="3"/>
  <c r="C97" i="3"/>
  <c r="C90" i="3"/>
  <c r="C108" i="3"/>
  <c r="C101" i="3"/>
  <c r="C94" i="3"/>
  <c r="C84" i="3"/>
  <c r="C70" i="3"/>
  <c r="C54" i="3"/>
  <c r="C53" i="3"/>
  <c r="C52" i="3"/>
  <c r="C51" i="3"/>
  <c r="C78" i="3"/>
  <c r="C76" i="3"/>
  <c r="C74" i="3"/>
  <c r="C58" i="3"/>
  <c r="C57" i="3"/>
  <c r="C56" i="3"/>
  <c r="C102" i="3"/>
  <c r="C67" i="3"/>
  <c r="C45" i="3"/>
  <c r="C38" i="3"/>
  <c r="C27" i="3"/>
  <c r="C106" i="3"/>
  <c r="C105" i="3"/>
  <c r="C49" i="3"/>
  <c r="C42" i="3"/>
  <c r="C31" i="3"/>
  <c r="C22" i="3"/>
  <c r="C109" i="3"/>
  <c r="C92" i="3"/>
  <c r="C61" i="3"/>
  <c r="C59" i="3"/>
  <c r="C55" i="3"/>
  <c r="C44" i="3"/>
  <c r="C66" i="3"/>
  <c r="C65" i="3"/>
  <c r="C47" i="3"/>
  <c r="C37" i="3"/>
  <c r="C30" i="3"/>
  <c r="C40" i="3"/>
  <c r="C33" i="3"/>
  <c r="C26" i="3"/>
  <c r="C24" i="3"/>
  <c r="C21" i="3"/>
  <c r="C77" i="3"/>
  <c r="C68" i="3"/>
  <c r="C43" i="3"/>
  <c r="C36" i="3"/>
  <c r="C29" i="3"/>
  <c r="C98" i="3"/>
  <c r="C39" i="3"/>
  <c r="C32" i="3"/>
  <c r="C89" i="3"/>
  <c r="C60" i="3"/>
  <c r="C35" i="3"/>
  <c r="C28" i="3"/>
  <c r="C62" i="3"/>
  <c r="C50" i="3"/>
  <c r="C25" i="3"/>
  <c r="C19" i="3"/>
  <c r="C88" i="3"/>
  <c r="C85" i="3"/>
  <c r="C71" i="3"/>
  <c r="C96" i="3"/>
  <c r="C72" i="3"/>
  <c r="C64" i="3"/>
  <c r="C63" i="3"/>
  <c r="C48" i="3"/>
  <c r="C46" i="3"/>
  <c r="C41" i="3"/>
  <c r="C34" i="3"/>
  <c r="C23" i="3"/>
  <c r="C20" i="3"/>
  <c r="I22" i="1"/>
  <c r="J23" i="1"/>
  <c r="G8" i="3" s="1"/>
  <c r="P96" i="3"/>
  <c r="P95" i="3"/>
  <c r="P94" i="3"/>
  <c r="P93" i="3"/>
  <c r="P101" i="3"/>
  <c r="P90" i="3"/>
  <c r="P83" i="3"/>
  <c r="P76" i="3"/>
  <c r="P64" i="3"/>
  <c r="P60" i="3"/>
  <c r="P56" i="3"/>
  <c r="P52" i="3"/>
  <c r="P48" i="3"/>
  <c r="P44" i="3"/>
  <c r="P40" i="3"/>
  <c r="P36" i="3"/>
  <c r="P32" i="3"/>
  <c r="P28" i="3"/>
  <c r="P105" i="3"/>
  <c r="P98" i="3"/>
  <c r="P87" i="3"/>
  <c r="P91" i="3"/>
  <c r="P84" i="3"/>
  <c r="P82" i="3"/>
  <c r="P78" i="3"/>
  <c r="P74" i="3"/>
  <c r="P71" i="3"/>
  <c r="P67" i="3"/>
  <c r="P66" i="3"/>
  <c r="P65" i="3"/>
  <c r="P35" i="3"/>
  <c r="P34" i="3"/>
  <c r="P33" i="3"/>
  <c r="P24" i="3"/>
  <c r="P108" i="3"/>
  <c r="P68" i="3"/>
  <c r="P92" i="3"/>
  <c r="P89" i="3"/>
  <c r="P81" i="3"/>
  <c r="P73" i="3"/>
  <c r="P53" i="3"/>
  <c r="P46" i="3"/>
  <c r="P39" i="3"/>
  <c r="P20" i="3"/>
  <c r="P100" i="3"/>
  <c r="P99" i="3"/>
  <c r="P97" i="3"/>
  <c r="P80" i="3"/>
  <c r="P69" i="3"/>
  <c r="P50" i="3"/>
  <c r="P43" i="3"/>
  <c r="P104" i="3"/>
  <c r="P103" i="3"/>
  <c r="P102" i="3"/>
  <c r="P107" i="3"/>
  <c r="P106" i="3"/>
  <c r="P109" i="3"/>
  <c r="P75" i="3"/>
  <c r="P59" i="3"/>
  <c r="P57" i="3"/>
  <c r="P45" i="3"/>
  <c r="P70" i="3"/>
  <c r="P49" i="3"/>
  <c r="P47" i="3"/>
  <c r="P37" i="3"/>
  <c r="P27" i="3"/>
  <c r="P21" i="3"/>
  <c r="P86" i="3"/>
  <c r="P62" i="3"/>
  <c r="P61" i="3"/>
  <c r="P30" i="3"/>
  <c r="P79" i="3"/>
  <c r="P72" i="3"/>
  <c r="P63" i="3"/>
  <c r="P26" i="3"/>
  <c r="P22" i="3"/>
  <c r="P19" i="3"/>
  <c r="P85" i="3"/>
  <c r="P29" i="3"/>
  <c r="P54" i="3"/>
  <c r="P25" i="3"/>
  <c r="P23" i="3"/>
  <c r="P88" i="3"/>
  <c r="P55" i="3"/>
  <c r="P42" i="3"/>
  <c r="P77" i="3"/>
  <c r="P58" i="3"/>
  <c r="P51" i="3"/>
  <c r="P38" i="3"/>
  <c r="P41" i="3"/>
  <c r="P31" i="3"/>
  <c r="N89" i="3"/>
  <c r="N88" i="3"/>
  <c r="N87" i="3"/>
  <c r="N86" i="3"/>
  <c r="N104" i="3"/>
  <c r="N97" i="3"/>
  <c r="N82" i="3"/>
  <c r="N75" i="3"/>
  <c r="N65" i="3"/>
  <c r="N61" i="3"/>
  <c r="N57" i="3"/>
  <c r="N53" i="3"/>
  <c r="N49" i="3"/>
  <c r="N45" i="3"/>
  <c r="N41" i="3"/>
  <c r="N37" i="3"/>
  <c r="N33" i="3"/>
  <c r="N29" i="3"/>
  <c r="N108" i="3"/>
  <c r="N101" i="3"/>
  <c r="N90" i="3"/>
  <c r="N105" i="3"/>
  <c r="N102" i="3"/>
  <c r="N95" i="3"/>
  <c r="N85" i="3"/>
  <c r="N60" i="3"/>
  <c r="N59" i="3"/>
  <c r="N58" i="3"/>
  <c r="N28" i="3"/>
  <c r="N27" i="3"/>
  <c r="N26" i="3"/>
  <c r="N25" i="3"/>
  <c r="N98" i="3"/>
  <c r="N91" i="3"/>
  <c r="N80" i="3"/>
  <c r="N76" i="3"/>
  <c r="N71" i="3"/>
  <c r="N64" i="3"/>
  <c r="N63" i="3"/>
  <c r="N62" i="3"/>
  <c r="N94" i="3"/>
  <c r="N74" i="3"/>
  <c r="N67" i="3"/>
  <c r="N38" i="3"/>
  <c r="N31" i="3"/>
  <c r="N21" i="3"/>
  <c r="N93" i="3"/>
  <c r="N92" i="3"/>
  <c r="N81" i="3"/>
  <c r="N70" i="3"/>
  <c r="N42" i="3"/>
  <c r="N35" i="3"/>
  <c r="N96" i="3"/>
  <c r="N100" i="3"/>
  <c r="N99" i="3"/>
  <c r="N103" i="3"/>
  <c r="N84" i="3"/>
  <c r="N48" i="3"/>
  <c r="N51" i="3"/>
  <c r="N50" i="3"/>
  <c r="N78" i="3"/>
  <c r="N34" i="3"/>
  <c r="N24" i="3"/>
  <c r="N47" i="3"/>
  <c r="N46" i="3"/>
  <c r="N40" i="3"/>
  <c r="N30" i="3"/>
  <c r="N79" i="3"/>
  <c r="N36" i="3"/>
  <c r="N109" i="3"/>
  <c r="N72" i="3"/>
  <c r="N66" i="3"/>
  <c r="N44" i="3"/>
  <c r="N43" i="3"/>
  <c r="N39" i="3"/>
  <c r="N32" i="3"/>
  <c r="N22" i="3"/>
  <c r="N19" i="3"/>
  <c r="N83" i="3"/>
  <c r="N73" i="3"/>
  <c r="N107" i="3"/>
  <c r="N68" i="3"/>
  <c r="N56" i="3"/>
  <c r="N55" i="3"/>
  <c r="N54" i="3"/>
  <c r="N23" i="3"/>
  <c r="N20" i="3"/>
  <c r="N106" i="3"/>
  <c r="N77" i="3"/>
  <c r="N69" i="3"/>
  <c r="N52" i="3"/>
  <c r="H100" i="3"/>
  <c r="H99" i="3"/>
  <c r="H98" i="3"/>
  <c r="H97" i="3"/>
  <c r="H109" i="3"/>
  <c r="H102" i="3"/>
  <c r="H91" i="3"/>
  <c r="H84" i="3"/>
  <c r="H70" i="3"/>
  <c r="H69" i="3"/>
  <c r="H68" i="3"/>
  <c r="H64" i="3"/>
  <c r="H60" i="3"/>
  <c r="H56" i="3"/>
  <c r="H52" i="3"/>
  <c r="H48" i="3"/>
  <c r="H44" i="3"/>
  <c r="H40" i="3"/>
  <c r="H36" i="3"/>
  <c r="H32" i="3"/>
  <c r="H28" i="3"/>
  <c r="H106" i="3"/>
  <c r="H95" i="3"/>
  <c r="H88" i="3"/>
  <c r="H103" i="3"/>
  <c r="H90" i="3"/>
  <c r="H72" i="3"/>
  <c r="H39" i="3"/>
  <c r="H38" i="3"/>
  <c r="H37" i="3"/>
  <c r="H24" i="3"/>
  <c r="H96" i="3"/>
  <c r="H93" i="3"/>
  <c r="H86" i="3"/>
  <c r="H83" i="3"/>
  <c r="H81" i="3"/>
  <c r="H79" i="3"/>
  <c r="H77" i="3"/>
  <c r="H75" i="3"/>
  <c r="H62" i="3"/>
  <c r="H54" i="3"/>
  <c r="H47" i="3"/>
  <c r="H20" i="3"/>
  <c r="H85" i="3"/>
  <c r="H76" i="3"/>
  <c r="H66" i="3"/>
  <c r="H51" i="3"/>
  <c r="H29" i="3"/>
  <c r="H25" i="3"/>
  <c r="H92" i="3"/>
  <c r="H89" i="3"/>
  <c r="H87" i="3"/>
  <c r="H104" i="3"/>
  <c r="H101" i="3"/>
  <c r="H53" i="3"/>
  <c r="H46" i="3"/>
  <c r="H108" i="3"/>
  <c r="H107" i="3"/>
  <c r="H105" i="3"/>
  <c r="H80" i="3"/>
  <c r="H67" i="3"/>
  <c r="H22" i="3"/>
  <c r="H19" i="3"/>
  <c r="H74" i="3"/>
  <c r="H57" i="3"/>
  <c r="H42" i="3"/>
  <c r="H94" i="3"/>
  <c r="H59" i="3"/>
  <c r="H58" i="3"/>
  <c r="H35" i="3"/>
  <c r="H23" i="3"/>
  <c r="H78" i="3"/>
  <c r="H50" i="3"/>
  <c r="H41" i="3"/>
  <c r="H31" i="3"/>
  <c r="H82" i="3"/>
  <c r="H71" i="3"/>
  <c r="H61" i="3"/>
  <c r="H49" i="3"/>
  <c r="H34" i="3"/>
  <c r="H27" i="3"/>
  <c r="H63" i="3"/>
  <c r="H30" i="3"/>
  <c r="H45" i="3"/>
  <c r="H33" i="3"/>
  <c r="H26" i="3"/>
  <c r="H21" i="3"/>
  <c r="H73" i="3"/>
  <c r="H65" i="3"/>
  <c r="H55" i="3"/>
  <c r="H43" i="3"/>
  <c r="I27" i="1"/>
  <c r="K27" i="1" s="1"/>
  <c r="D86" i="3"/>
  <c r="D85" i="3"/>
  <c r="D84" i="3"/>
  <c r="D83" i="3"/>
  <c r="D104" i="3"/>
  <c r="D97" i="3"/>
  <c r="D90" i="3"/>
  <c r="D75" i="3"/>
  <c r="D66" i="3"/>
  <c r="D62" i="3"/>
  <c r="D58" i="3"/>
  <c r="D54" i="3"/>
  <c r="D50" i="3"/>
  <c r="D46" i="3"/>
  <c r="D42" i="3"/>
  <c r="D38" i="3"/>
  <c r="D34" i="3"/>
  <c r="D30" i="3"/>
  <c r="D26" i="3"/>
  <c r="D108" i="3"/>
  <c r="D101" i="3"/>
  <c r="D94" i="3"/>
  <c r="D87" i="3"/>
  <c r="D82" i="3"/>
  <c r="D80" i="3"/>
  <c r="D78" i="3"/>
  <c r="D76" i="3"/>
  <c r="D74" i="3"/>
  <c r="D57" i="3"/>
  <c r="D56" i="3"/>
  <c r="D55" i="3"/>
  <c r="D71" i="3"/>
  <c r="D61" i="3"/>
  <c r="D60" i="3"/>
  <c r="D59" i="3"/>
  <c r="D106" i="3"/>
  <c r="D105" i="3"/>
  <c r="D103" i="3"/>
  <c r="D79" i="3"/>
  <c r="D73" i="3"/>
  <c r="D49" i="3"/>
  <c r="D31" i="3"/>
  <c r="D22" i="3"/>
  <c r="D109" i="3"/>
  <c r="D107" i="3"/>
  <c r="D72" i="3"/>
  <c r="D69" i="3"/>
  <c r="D53" i="3"/>
  <c r="D35" i="3"/>
  <c r="D28" i="3"/>
  <c r="D89" i="3"/>
  <c r="D88" i="3"/>
  <c r="D98" i="3"/>
  <c r="D96" i="3"/>
  <c r="D95" i="3"/>
  <c r="D81" i="3"/>
  <c r="D65" i="3"/>
  <c r="D63" i="3"/>
  <c r="D48" i="3"/>
  <c r="D102" i="3"/>
  <c r="D91" i="3"/>
  <c r="D45" i="3"/>
  <c r="D40" i="3"/>
  <c r="D33" i="3"/>
  <c r="D24" i="3"/>
  <c r="D21" i="3"/>
  <c r="D99" i="3"/>
  <c r="D77" i="3"/>
  <c r="D68" i="3"/>
  <c r="D67" i="3"/>
  <c r="D44" i="3"/>
  <c r="D43" i="3"/>
  <c r="D36" i="3"/>
  <c r="D29" i="3"/>
  <c r="D39" i="3"/>
  <c r="D32" i="3"/>
  <c r="D93" i="3"/>
  <c r="D52" i="3"/>
  <c r="D25" i="3"/>
  <c r="D19" i="3"/>
  <c r="D70" i="3"/>
  <c r="D51" i="3"/>
  <c r="D92" i="3"/>
  <c r="D64" i="3"/>
  <c r="D41" i="3"/>
  <c r="D23" i="3"/>
  <c r="D20" i="3"/>
  <c r="D100" i="3"/>
  <c r="D47" i="3"/>
  <c r="D37" i="3"/>
  <c r="D27" i="3"/>
  <c r="G109" i="3"/>
  <c r="G105" i="3"/>
  <c r="G101" i="3"/>
  <c r="G97" i="3"/>
  <c r="G93" i="3"/>
  <c r="G89" i="3"/>
  <c r="G85" i="3"/>
  <c r="G81" i="3"/>
  <c r="G77" i="3"/>
  <c r="G96" i="3"/>
  <c r="G95" i="3"/>
  <c r="G94" i="3"/>
  <c r="G71" i="3"/>
  <c r="G98" i="3"/>
  <c r="G87" i="3"/>
  <c r="G80" i="3"/>
  <c r="G102" i="3"/>
  <c r="G91" i="3"/>
  <c r="G84" i="3"/>
  <c r="G107" i="3"/>
  <c r="G100" i="3"/>
  <c r="G68" i="3"/>
  <c r="G67" i="3"/>
  <c r="G66" i="3"/>
  <c r="G65" i="3"/>
  <c r="G36" i="3"/>
  <c r="G35" i="3"/>
  <c r="G34" i="3"/>
  <c r="G33" i="3"/>
  <c r="G103" i="3"/>
  <c r="G90" i="3"/>
  <c r="G72" i="3"/>
  <c r="G108" i="3"/>
  <c r="G78" i="3"/>
  <c r="G60" i="3"/>
  <c r="G58" i="3"/>
  <c r="G50" i="3"/>
  <c r="G43" i="3"/>
  <c r="G32" i="3"/>
  <c r="G64" i="3"/>
  <c r="G62" i="3"/>
  <c r="G54" i="3"/>
  <c r="G47" i="3"/>
  <c r="G40" i="3"/>
  <c r="G24" i="3"/>
  <c r="G20" i="3"/>
  <c r="G88" i="3"/>
  <c r="G86" i="3"/>
  <c r="G92" i="3"/>
  <c r="G99" i="3"/>
  <c r="G106" i="3"/>
  <c r="G79" i="3"/>
  <c r="G69" i="3"/>
  <c r="G49" i="3"/>
  <c r="G104" i="3"/>
  <c r="G73" i="3"/>
  <c r="G55" i="3"/>
  <c r="G29" i="3"/>
  <c r="G56" i="3"/>
  <c r="G39" i="3"/>
  <c r="G22" i="3"/>
  <c r="G19" i="3"/>
  <c r="G74" i="3"/>
  <c r="G57" i="3"/>
  <c r="G53" i="3"/>
  <c r="G52" i="3"/>
  <c r="G51" i="3"/>
  <c r="G42" i="3"/>
  <c r="G25" i="3"/>
  <c r="G75" i="3"/>
  <c r="G70" i="3"/>
  <c r="G59" i="3"/>
  <c r="G38" i="3"/>
  <c r="G28" i="3"/>
  <c r="G23" i="3"/>
  <c r="G48" i="3"/>
  <c r="G41" i="3"/>
  <c r="G31" i="3"/>
  <c r="G82" i="3"/>
  <c r="G61" i="3"/>
  <c r="G37" i="3"/>
  <c r="G27" i="3"/>
  <c r="G83" i="3"/>
  <c r="G76" i="3"/>
  <c r="G63" i="3"/>
  <c r="G46" i="3"/>
  <c r="G44" i="3"/>
  <c r="G30" i="3"/>
  <c r="G45" i="3"/>
  <c r="G26" i="3"/>
  <c r="G21" i="3"/>
  <c r="R103" i="3"/>
  <c r="R101" i="3"/>
  <c r="R80" i="3"/>
  <c r="R73" i="3"/>
  <c r="R71" i="3"/>
  <c r="R55" i="3"/>
  <c r="R51" i="3"/>
  <c r="R43" i="3"/>
  <c r="R106" i="3"/>
  <c r="R95" i="3"/>
  <c r="R108" i="3"/>
  <c r="R107" i="3"/>
  <c r="R104" i="3"/>
  <c r="R87" i="3"/>
  <c r="R69" i="3"/>
  <c r="R58" i="3"/>
  <c r="R54" i="3"/>
  <c r="R19" i="3"/>
  <c r="R62" i="3"/>
  <c r="R36" i="3"/>
  <c r="R88" i="3"/>
  <c r="R82" i="3"/>
  <c r="R74" i="3"/>
  <c r="R75" i="3"/>
  <c r="R61" i="3"/>
  <c r="R26" i="3"/>
  <c r="R85" i="3"/>
  <c r="R66" i="3"/>
  <c r="R83" i="3"/>
  <c r="R57" i="3"/>
  <c r="R52" i="3"/>
  <c r="R28" i="3"/>
  <c r="R49" i="3"/>
  <c r="R48" i="3"/>
  <c r="R30" i="3"/>
  <c r="B109" i="3"/>
  <c r="B108" i="3"/>
  <c r="B79" i="3"/>
  <c r="B78" i="3"/>
  <c r="B77" i="3"/>
  <c r="B76" i="3"/>
  <c r="B107" i="3"/>
  <c r="B96" i="3"/>
  <c r="B89" i="3"/>
  <c r="B82" i="3"/>
  <c r="B67" i="3"/>
  <c r="B63" i="3"/>
  <c r="B59" i="3"/>
  <c r="B55" i="3"/>
  <c r="B51" i="3"/>
  <c r="B47" i="3"/>
  <c r="B43" i="3"/>
  <c r="B39" i="3"/>
  <c r="B35" i="3"/>
  <c r="B31" i="3"/>
  <c r="B27" i="3"/>
  <c r="B100" i="3"/>
  <c r="B93" i="3"/>
  <c r="B86" i="3"/>
  <c r="B105" i="3"/>
  <c r="B98" i="3"/>
  <c r="B91" i="3"/>
  <c r="B88" i="3"/>
  <c r="B50" i="3"/>
  <c r="B49" i="3"/>
  <c r="B48" i="3"/>
  <c r="B101" i="3"/>
  <c r="B94" i="3"/>
  <c r="B87" i="3"/>
  <c r="B84" i="3"/>
  <c r="B80" i="3"/>
  <c r="B70" i="3"/>
  <c r="B104" i="3"/>
  <c r="B99" i="3"/>
  <c r="B65" i="3"/>
  <c r="B52" i="3"/>
  <c r="B41" i="3"/>
  <c r="B34" i="3"/>
  <c r="B23" i="3"/>
  <c r="B19" i="3"/>
  <c r="B103" i="3"/>
  <c r="B102" i="3"/>
  <c r="B73" i="3"/>
  <c r="B45" i="3"/>
  <c r="B38" i="3"/>
  <c r="B106" i="3"/>
  <c r="B90" i="3"/>
  <c r="B97" i="3"/>
  <c r="B74" i="3"/>
  <c r="B57" i="3"/>
  <c r="B83" i="3"/>
  <c r="B72" i="3"/>
  <c r="B64" i="3"/>
  <c r="B46" i="3"/>
  <c r="B20" i="3"/>
  <c r="B95" i="3"/>
  <c r="B66" i="3"/>
  <c r="B37" i="3"/>
  <c r="B30" i="3"/>
  <c r="B56" i="3"/>
  <c r="B44" i="3"/>
  <c r="B40" i="3"/>
  <c r="B33" i="3"/>
  <c r="B26" i="3"/>
  <c r="B24" i="3"/>
  <c r="B21" i="3"/>
  <c r="B69" i="3"/>
  <c r="B68" i="3"/>
  <c r="B58" i="3"/>
  <c r="B54" i="3"/>
  <c r="B53" i="3"/>
  <c r="B36" i="3"/>
  <c r="B29" i="3"/>
  <c r="B81" i="3"/>
  <c r="B42" i="3"/>
  <c r="B32" i="3"/>
  <c r="B22" i="3"/>
  <c r="B60" i="3"/>
  <c r="B28" i="3"/>
  <c r="B75" i="3"/>
  <c r="B62" i="3"/>
  <c r="B61" i="3"/>
  <c r="B25" i="3"/>
  <c r="B92" i="3"/>
  <c r="B85" i="3"/>
  <c r="B71" i="3"/>
  <c r="F14" i="3"/>
  <c r="R102" i="3" s="1"/>
  <c r="I29" i="1"/>
  <c r="J29" i="1" s="1"/>
  <c r="G14" i="3" s="1"/>
  <c r="K23" i="1"/>
  <c r="H8" i="3" s="1"/>
  <c r="Q108" i="3"/>
  <c r="Q104" i="3"/>
  <c r="Q100" i="3"/>
  <c r="Q96" i="3"/>
  <c r="Q92" i="3"/>
  <c r="Q88" i="3"/>
  <c r="Q84" i="3"/>
  <c r="Q80" i="3"/>
  <c r="Q76" i="3"/>
  <c r="Q99" i="3"/>
  <c r="Q98" i="3"/>
  <c r="Q97" i="3"/>
  <c r="Q70" i="3"/>
  <c r="Q105" i="3"/>
  <c r="Q94" i="3"/>
  <c r="Q87" i="3"/>
  <c r="Q69" i="3"/>
  <c r="Q68" i="3"/>
  <c r="Q109" i="3"/>
  <c r="Q102" i="3"/>
  <c r="Q91" i="3"/>
  <c r="Q39" i="3"/>
  <c r="Q38" i="3"/>
  <c r="Q37" i="3"/>
  <c r="Q36" i="3"/>
  <c r="Q101" i="3"/>
  <c r="Q72" i="3"/>
  <c r="Q95" i="3"/>
  <c r="Q93" i="3"/>
  <c r="Q50" i="3"/>
  <c r="Q43" i="3"/>
  <c r="Q28" i="3"/>
  <c r="Q103" i="3"/>
  <c r="Q79" i="3"/>
  <c r="Q58" i="3"/>
  <c r="Q56" i="3"/>
  <c r="Q54" i="3"/>
  <c r="Q47" i="3"/>
  <c r="Q32" i="3"/>
  <c r="Q25" i="3"/>
  <c r="Q24" i="3"/>
  <c r="Q23" i="3"/>
  <c r="Q19" i="3"/>
  <c r="Q107" i="3"/>
  <c r="Q106" i="3"/>
  <c r="Q86" i="3"/>
  <c r="Q85" i="3"/>
  <c r="Q63" i="3"/>
  <c r="Q61" i="3"/>
  <c r="Q49" i="3"/>
  <c r="Q78" i="3"/>
  <c r="Q62" i="3"/>
  <c r="Q48" i="3"/>
  <c r="Q40" i="3"/>
  <c r="Q30" i="3"/>
  <c r="Q90" i="3"/>
  <c r="Q75" i="3"/>
  <c r="Q46" i="3"/>
  <c r="Q33" i="3"/>
  <c r="Q26" i="3"/>
  <c r="Q22" i="3"/>
  <c r="Q82" i="3"/>
  <c r="Q71" i="3"/>
  <c r="Q64" i="3"/>
  <c r="Q45" i="3"/>
  <c r="Q44" i="3"/>
  <c r="Q29" i="3"/>
  <c r="Q89" i="3"/>
  <c r="Q66" i="3"/>
  <c r="Q65" i="3"/>
  <c r="Q83" i="3"/>
  <c r="Q73" i="3"/>
  <c r="Q67" i="3"/>
  <c r="Q55" i="3"/>
  <c r="Q42" i="3"/>
  <c r="Q77" i="3"/>
  <c r="Q53" i="3"/>
  <c r="Q51" i="3"/>
  <c r="Q35" i="3"/>
  <c r="Q20" i="3"/>
  <c r="Q57" i="3"/>
  <c r="Q52" i="3"/>
  <c r="Q41" i="3"/>
  <c r="Q31" i="3"/>
  <c r="Q81" i="3"/>
  <c r="Q74" i="3"/>
  <c r="Q60" i="3"/>
  <c r="Q59" i="3"/>
  <c r="Q34" i="3"/>
  <c r="Q27" i="3"/>
  <c r="Q21" i="3"/>
  <c r="K26" i="1"/>
  <c r="H11" i="3" s="1"/>
  <c r="F11" i="3"/>
  <c r="I21" i="1"/>
  <c r="J22" i="1"/>
  <c r="G7" i="3" s="1"/>
  <c r="J25" i="1"/>
  <c r="G10" i="3" s="1"/>
  <c r="E10" i="3"/>
  <c r="K29" i="1"/>
  <c r="H14" i="3" s="1"/>
  <c r="K22" i="1"/>
  <c r="H7" i="3" s="1"/>
  <c r="N23" i="1"/>
  <c r="F10" i="3"/>
  <c r="I25" i="1"/>
  <c r="I28" i="1"/>
  <c r="F44" i="3"/>
  <c r="F24" i="3"/>
  <c r="F27" i="3"/>
  <c r="F40" i="3"/>
  <c r="F79" i="3"/>
  <c r="F82" i="3"/>
  <c r="F34" i="3"/>
  <c r="F47" i="3"/>
  <c r="F48" i="3"/>
  <c r="F71" i="3"/>
  <c r="F93" i="3"/>
  <c r="F92" i="3"/>
  <c r="F91" i="3"/>
  <c r="F90" i="3"/>
  <c r="F105" i="3"/>
  <c r="F94" i="3"/>
  <c r="F83" i="3"/>
  <c r="F76" i="3"/>
  <c r="F65" i="3"/>
  <c r="F61" i="3"/>
  <c r="F57" i="3"/>
  <c r="F53" i="3"/>
  <c r="F49" i="3"/>
  <c r="F45" i="3"/>
  <c r="F41" i="3"/>
  <c r="F37" i="3"/>
  <c r="F33" i="3"/>
  <c r="F29" i="3"/>
  <c r="F109" i="3"/>
  <c r="F98" i="3"/>
  <c r="F87" i="3"/>
  <c r="F104" i="3"/>
  <c r="F97" i="3"/>
  <c r="F64" i="3"/>
  <c r="F63" i="3"/>
  <c r="F62" i="3"/>
  <c r="F32" i="3"/>
  <c r="F31" i="3"/>
  <c r="F30" i="3"/>
  <c r="F25" i="3"/>
  <c r="F107" i="3"/>
  <c r="F100" i="3"/>
  <c r="F68" i="3"/>
  <c r="F67" i="3"/>
  <c r="F66" i="3"/>
  <c r="F77" i="3"/>
  <c r="F72" i="3"/>
  <c r="F56" i="3"/>
  <c r="F46" i="3"/>
  <c r="F39" i="3"/>
  <c r="F28" i="3"/>
  <c r="F21" i="3"/>
  <c r="F108" i="3"/>
  <c r="F78" i="3"/>
  <c r="F60" i="3"/>
  <c r="F58" i="3"/>
  <c r="F50" i="3"/>
  <c r="F43" i="3"/>
  <c r="F36" i="3"/>
  <c r="F89" i="3"/>
  <c r="F88" i="3"/>
  <c r="F86" i="3"/>
  <c r="F96" i="3"/>
  <c r="F95" i="3"/>
  <c r="F103" i="3"/>
  <c r="F102" i="3"/>
  <c r="F80" i="3"/>
  <c r="F73" i="3"/>
  <c r="F106" i="3"/>
  <c r="F20" i="3"/>
  <c r="F23" i="3"/>
  <c r="F38" i="3"/>
  <c r="F59" i="3"/>
  <c r="F70" i="3"/>
  <c r="F75" i="3"/>
  <c r="F85" i="3"/>
  <c r="F35" i="3"/>
  <c r="F42" i="3"/>
  <c r="F51" i="3"/>
  <c r="F52" i="3"/>
  <c r="F74" i="3"/>
  <c r="I24" i="1"/>
  <c r="F19" i="3"/>
  <c r="F22" i="3"/>
  <c r="F69" i="3"/>
  <c r="F81" i="3"/>
  <c r="F54" i="3"/>
  <c r="F55" i="3"/>
  <c r="F84" i="3"/>
  <c r="F26" i="3"/>
  <c r="F99" i="3"/>
  <c r="H12" i="3" l="1"/>
  <c r="J107" i="3"/>
  <c r="J106" i="3"/>
  <c r="J105" i="3"/>
  <c r="J104" i="3"/>
  <c r="J75" i="3"/>
  <c r="J74" i="3"/>
  <c r="J99" i="3"/>
  <c r="J88" i="3"/>
  <c r="J81" i="3"/>
  <c r="J67" i="3"/>
  <c r="J63" i="3"/>
  <c r="J59" i="3"/>
  <c r="J55" i="3"/>
  <c r="J51" i="3"/>
  <c r="J47" i="3"/>
  <c r="J43" i="3"/>
  <c r="J39" i="3"/>
  <c r="J35" i="3"/>
  <c r="J31" i="3"/>
  <c r="J27" i="3"/>
  <c r="J103" i="3"/>
  <c r="J92" i="3"/>
  <c r="J85" i="3"/>
  <c r="J96" i="3"/>
  <c r="J89" i="3"/>
  <c r="J77" i="3"/>
  <c r="J69" i="3"/>
  <c r="J46" i="3"/>
  <c r="J45" i="3"/>
  <c r="J44" i="3"/>
  <c r="J73" i="3"/>
  <c r="J76" i="3"/>
  <c r="J68" i="3"/>
  <c r="J40" i="3"/>
  <c r="J33" i="3"/>
  <c r="J26" i="3"/>
  <c r="J23" i="3"/>
  <c r="J19" i="3"/>
  <c r="J87" i="3"/>
  <c r="J86" i="3"/>
  <c r="J84" i="3"/>
  <c r="J83" i="3"/>
  <c r="J82" i="3"/>
  <c r="J71" i="3"/>
  <c r="J57" i="3"/>
  <c r="J48" i="3"/>
  <c r="J37" i="3"/>
  <c r="J30" i="3"/>
  <c r="J91" i="3"/>
  <c r="J90" i="3"/>
  <c r="J95" i="3"/>
  <c r="J94" i="3"/>
  <c r="J93" i="3"/>
  <c r="J98" i="3"/>
  <c r="J97" i="3"/>
  <c r="J109" i="3"/>
  <c r="J108" i="3"/>
  <c r="J62" i="3"/>
  <c r="J60" i="3"/>
  <c r="J54" i="3"/>
  <c r="J56" i="3"/>
  <c r="J53" i="3"/>
  <c r="J52" i="3"/>
  <c r="J42" i="3"/>
  <c r="J32" i="3"/>
  <c r="J58" i="3"/>
  <c r="J38" i="3"/>
  <c r="J28" i="3"/>
  <c r="J25" i="3"/>
  <c r="J78" i="3"/>
  <c r="J70" i="3"/>
  <c r="J61" i="3"/>
  <c r="J50" i="3"/>
  <c r="J49" i="3"/>
  <c r="J41" i="3"/>
  <c r="J34" i="3"/>
  <c r="J20" i="3"/>
  <c r="J102" i="3"/>
  <c r="J101" i="3"/>
  <c r="J21" i="3"/>
  <c r="J79" i="3"/>
  <c r="J65" i="3"/>
  <c r="J64" i="3"/>
  <c r="J24" i="3"/>
  <c r="J100" i="3"/>
  <c r="J72" i="3"/>
  <c r="J66" i="3"/>
  <c r="J22" i="3"/>
  <c r="J80" i="3"/>
  <c r="J36" i="3"/>
  <c r="J29" i="3"/>
  <c r="R37" i="3"/>
  <c r="R38" i="3"/>
  <c r="R93" i="3"/>
  <c r="R33" i="3"/>
  <c r="R81" i="3"/>
  <c r="R60" i="3"/>
  <c r="R56" i="3"/>
  <c r="R94" i="3"/>
  <c r="R84" i="3"/>
  <c r="R47" i="3"/>
  <c r="R72" i="3"/>
  <c r="L82" i="3"/>
  <c r="L81" i="3"/>
  <c r="L80" i="3"/>
  <c r="L79" i="3"/>
  <c r="L103" i="3"/>
  <c r="L96" i="3"/>
  <c r="L89" i="3"/>
  <c r="L78" i="3"/>
  <c r="L66" i="3"/>
  <c r="L62" i="3"/>
  <c r="L58" i="3"/>
  <c r="L54" i="3"/>
  <c r="L50" i="3"/>
  <c r="L46" i="3"/>
  <c r="L42" i="3"/>
  <c r="L38" i="3"/>
  <c r="L34" i="3"/>
  <c r="L30" i="3"/>
  <c r="L26" i="3"/>
  <c r="L107" i="3"/>
  <c r="L100" i="3"/>
  <c r="L93" i="3"/>
  <c r="L86" i="3"/>
  <c r="L106" i="3"/>
  <c r="L73" i="3"/>
  <c r="L53" i="3"/>
  <c r="L52" i="3"/>
  <c r="L51" i="3"/>
  <c r="L109" i="3"/>
  <c r="L102" i="3"/>
  <c r="L99" i="3"/>
  <c r="L92" i="3"/>
  <c r="L85" i="3"/>
  <c r="L70" i="3"/>
  <c r="L57" i="3"/>
  <c r="L56" i="3"/>
  <c r="L55" i="3"/>
  <c r="L90" i="3"/>
  <c r="L88" i="3"/>
  <c r="L87" i="3"/>
  <c r="L83" i="3"/>
  <c r="L61" i="3"/>
  <c r="L59" i="3"/>
  <c r="L48" i="3"/>
  <c r="L41" i="3"/>
  <c r="L22" i="3"/>
  <c r="L94" i="3"/>
  <c r="L91" i="3"/>
  <c r="L75" i="3"/>
  <c r="L74" i="3"/>
  <c r="L65" i="3"/>
  <c r="L63" i="3"/>
  <c r="L45" i="3"/>
  <c r="L27" i="3"/>
  <c r="L98" i="3"/>
  <c r="L97" i="3"/>
  <c r="L95" i="3"/>
  <c r="L101" i="3"/>
  <c r="L105" i="3"/>
  <c r="L104" i="3"/>
  <c r="L68" i="3"/>
  <c r="L47" i="3"/>
  <c r="L84" i="3"/>
  <c r="L77" i="3"/>
  <c r="L31" i="3"/>
  <c r="L23" i="3"/>
  <c r="L20" i="3"/>
  <c r="L69" i="3"/>
  <c r="L60" i="3"/>
  <c r="L49" i="3"/>
  <c r="L21" i="3"/>
  <c r="L71" i="3"/>
  <c r="L37" i="3"/>
  <c r="L24" i="3"/>
  <c r="L64" i="3"/>
  <c r="L40" i="3"/>
  <c r="L33" i="3"/>
  <c r="L108" i="3"/>
  <c r="L76" i="3"/>
  <c r="L72" i="3"/>
  <c r="L67" i="3"/>
  <c r="L44" i="3"/>
  <c r="L36" i="3"/>
  <c r="L29" i="3"/>
  <c r="L43" i="3"/>
  <c r="L39" i="3"/>
  <c r="L32" i="3"/>
  <c r="L19" i="3"/>
  <c r="L35" i="3"/>
  <c r="L28" i="3"/>
  <c r="L25" i="3"/>
  <c r="N27" i="1"/>
  <c r="I12" i="3"/>
  <c r="I6" i="3"/>
  <c r="K21" i="1"/>
  <c r="N21" i="1"/>
  <c r="S107" i="3"/>
  <c r="S103" i="3"/>
  <c r="S99" i="3"/>
  <c r="S95" i="3"/>
  <c r="S91" i="3"/>
  <c r="S87" i="3"/>
  <c r="S83" i="3"/>
  <c r="S79" i="3"/>
  <c r="S75" i="3"/>
  <c r="S106" i="3"/>
  <c r="S105" i="3"/>
  <c r="S104" i="3"/>
  <c r="S74" i="3"/>
  <c r="S73" i="3"/>
  <c r="S69" i="3"/>
  <c r="S102" i="3"/>
  <c r="S84" i="3"/>
  <c r="S77" i="3"/>
  <c r="S88" i="3"/>
  <c r="S101" i="3"/>
  <c r="S94" i="3"/>
  <c r="S72" i="3"/>
  <c r="S46" i="3"/>
  <c r="S45" i="3"/>
  <c r="S44" i="3"/>
  <c r="S43" i="3"/>
  <c r="S97" i="3"/>
  <c r="S90" i="3"/>
  <c r="S81" i="3"/>
  <c r="S100" i="3"/>
  <c r="S80" i="3"/>
  <c r="S62" i="3"/>
  <c r="S60" i="3"/>
  <c r="S47" i="3"/>
  <c r="S36" i="3"/>
  <c r="S29" i="3"/>
  <c r="S98" i="3"/>
  <c r="S78" i="3"/>
  <c r="S66" i="3"/>
  <c r="S64" i="3"/>
  <c r="S51" i="3"/>
  <c r="S40" i="3"/>
  <c r="S33" i="3"/>
  <c r="S26" i="3"/>
  <c r="S22" i="3"/>
  <c r="S109" i="3"/>
  <c r="S108" i="3"/>
  <c r="S86" i="3"/>
  <c r="S85" i="3"/>
  <c r="S93" i="3"/>
  <c r="S92" i="3"/>
  <c r="S70" i="3"/>
  <c r="S67" i="3"/>
  <c r="S50" i="3"/>
  <c r="S82" i="3"/>
  <c r="S71" i="3"/>
  <c r="S63" i="3"/>
  <c r="S19" i="3"/>
  <c r="S89" i="3"/>
  <c r="S65" i="3"/>
  <c r="S76" i="3"/>
  <c r="S55" i="3"/>
  <c r="S54" i="3"/>
  <c r="S42" i="3"/>
  <c r="S39" i="3"/>
  <c r="S32" i="3"/>
  <c r="S25" i="3"/>
  <c r="S23" i="3"/>
  <c r="S20" i="3"/>
  <c r="S68" i="3"/>
  <c r="S57" i="3"/>
  <c r="S56" i="3"/>
  <c r="S53" i="3"/>
  <c r="S52" i="3"/>
  <c r="S38" i="3"/>
  <c r="S35" i="3"/>
  <c r="S28" i="3"/>
  <c r="S96" i="3"/>
  <c r="S58" i="3"/>
  <c r="S41" i="3"/>
  <c r="S34" i="3"/>
  <c r="S31" i="3"/>
  <c r="S21" i="3"/>
  <c r="S59" i="3"/>
  <c r="S49" i="3"/>
  <c r="S48" i="3"/>
  <c r="S37" i="3"/>
  <c r="S30" i="3"/>
  <c r="S27" i="3"/>
  <c r="S61" i="3"/>
  <c r="S24" i="3"/>
  <c r="R92" i="3"/>
  <c r="R89" i="3"/>
  <c r="R40" i="3"/>
  <c r="R91" i="3"/>
  <c r="M106" i="3"/>
  <c r="M102" i="3"/>
  <c r="M98" i="3"/>
  <c r="M94" i="3"/>
  <c r="M90" i="3"/>
  <c r="M86" i="3"/>
  <c r="M82" i="3"/>
  <c r="M78" i="3"/>
  <c r="M74" i="3"/>
  <c r="M85" i="3"/>
  <c r="M84" i="3"/>
  <c r="M83" i="3"/>
  <c r="M72" i="3"/>
  <c r="M68" i="3"/>
  <c r="M107" i="3"/>
  <c r="M100" i="3"/>
  <c r="M93" i="3"/>
  <c r="M104" i="3"/>
  <c r="M97" i="3"/>
  <c r="M109" i="3"/>
  <c r="M99" i="3"/>
  <c r="M92" i="3"/>
  <c r="M70" i="3"/>
  <c r="M57" i="3"/>
  <c r="M56" i="3"/>
  <c r="M55" i="3"/>
  <c r="M54" i="3"/>
  <c r="M105" i="3"/>
  <c r="M95" i="3"/>
  <c r="M88" i="3"/>
  <c r="M61" i="3"/>
  <c r="M60" i="3"/>
  <c r="M59" i="3"/>
  <c r="M58" i="3"/>
  <c r="M91" i="3"/>
  <c r="M75" i="3"/>
  <c r="M65" i="3"/>
  <c r="M63" i="3"/>
  <c r="M52" i="3"/>
  <c r="M45" i="3"/>
  <c r="M34" i="3"/>
  <c r="M27" i="3"/>
  <c r="M89" i="3"/>
  <c r="M67" i="3"/>
  <c r="M49" i="3"/>
  <c r="M38" i="3"/>
  <c r="M31" i="3"/>
  <c r="M21" i="3"/>
  <c r="M101" i="3"/>
  <c r="M96" i="3"/>
  <c r="M108" i="3"/>
  <c r="M77" i="3"/>
  <c r="M76" i="3"/>
  <c r="M71" i="3"/>
  <c r="M51" i="3"/>
  <c r="M44" i="3"/>
  <c r="M81" i="3"/>
  <c r="M69" i="3"/>
  <c r="M50" i="3"/>
  <c r="M41" i="3"/>
  <c r="M103" i="3"/>
  <c r="M62" i="3"/>
  <c r="M48" i="3"/>
  <c r="M37" i="3"/>
  <c r="M24" i="3"/>
  <c r="M64" i="3"/>
  <c r="M47" i="3"/>
  <c r="M46" i="3"/>
  <c r="M40" i="3"/>
  <c r="M33" i="3"/>
  <c r="M30" i="3"/>
  <c r="M79" i="3"/>
  <c r="M36" i="3"/>
  <c r="M29" i="3"/>
  <c r="M26" i="3"/>
  <c r="M80" i="3"/>
  <c r="M66" i="3"/>
  <c r="M43" i="3"/>
  <c r="M39" i="3"/>
  <c r="M32" i="3"/>
  <c r="M22" i="3"/>
  <c r="M19" i="3"/>
  <c r="M73" i="3"/>
  <c r="M53" i="3"/>
  <c r="M42" i="3"/>
  <c r="M35" i="3"/>
  <c r="M28" i="3"/>
  <c r="M25" i="3"/>
  <c r="M87" i="3"/>
  <c r="M23" i="3"/>
  <c r="M20" i="3"/>
  <c r="R21" i="3"/>
  <c r="R20" i="3"/>
  <c r="R45" i="3"/>
  <c r="R46" i="3"/>
  <c r="R90" i="3"/>
  <c r="R24" i="3"/>
  <c r="R96" i="3"/>
  <c r="R41" i="3"/>
  <c r="R31" i="3"/>
  <c r="R63" i="3"/>
  <c r="R98" i="3"/>
  <c r="O109" i="3"/>
  <c r="O105" i="3"/>
  <c r="O101" i="3"/>
  <c r="O97" i="3"/>
  <c r="O93" i="3"/>
  <c r="O89" i="3"/>
  <c r="O85" i="3"/>
  <c r="O81" i="3"/>
  <c r="O77" i="3"/>
  <c r="O92" i="3"/>
  <c r="O91" i="3"/>
  <c r="O90" i="3"/>
  <c r="O71" i="3"/>
  <c r="O108" i="3"/>
  <c r="O86" i="3"/>
  <c r="O79" i="3"/>
  <c r="O94" i="3"/>
  <c r="O98" i="3"/>
  <c r="O88" i="3"/>
  <c r="O80" i="3"/>
  <c r="O76" i="3"/>
  <c r="O64" i="3"/>
  <c r="O63" i="3"/>
  <c r="O62" i="3"/>
  <c r="O61" i="3"/>
  <c r="O32" i="3"/>
  <c r="O31" i="3"/>
  <c r="O30" i="3"/>
  <c r="O29" i="3"/>
  <c r="O84" i="3"/>
  <c r="O82" i="3"/>
  <c r="O78" i="3"/>
  <c r="O74" i="3"/>
  <c r="O67" i="3"/>
  <c r="O66" i="3"/>
  <c r="O65" i="3"/>
  <c r="O70" i="3"/>
  <c r="O49" i="3"/>
  <c r="O42" i="3"/>
  <c r="O35" i="3"/>
  <c r="O96" i="3"/>
  <c r="O95" i="3"/>
  <c r="O73" i="3"/>
  <c r="O53" i="3"/>
  <c r="O46" i="3"/>
  <c r="O39" i="3"/>
  <c r="O28" i="3"/>
  <c r="O20" i="3"/>
  <c r="O100" i="3"/>
  <c r="O99" i="3"/>
  <c r="O104" i="3"/>
  <c r="O103" i="3"/>
  <c r="O102" i="3"/>
  <c r="O107" i="3"/>
  <c r="O106" i="3"/>
  <c r="O87" i="3"/>
  <c r="O83" i="3"/>
  <c r="O55" i="3"/>
  <c r="O52" i="3"/>
  <c r="O60" i="3"/>
  <c r="O59" i="3"/>
  <c r="O41" i="3"/>
  <c r="O34" i="3"/>
  <c r="O24" i="3"/>
  <c r="O48" i="3"/>
  <c r="O47" i="3"/>
  <c r="O40" i="3"/>
  <c r="O37" i="3"/>
  <c r="O27" i="3"/>
  <c r="O21" i="3"/>
  <c r="O75" i="3"/>
  <c r="O36" i="3"/>
  <c r="O33" i="3"/>
  <c r="O72" i="3"/>
  <c r="O45" i="3"/>
  <c r="O44" i="3"/>
  <c r="O43" i="3"/>
  <c r="O26" i="3"/>
  <c r="O22" i="3"/>
  <c r="O19" i="3"/>
  <c r="O68" i="3"/>
  <c r="O56" i="3"/>
  <c r="O54" i="3"/>
  <c r="O25" i="3"/>
  <c r="O23" i="3"/>
  <c r="O69" i="3"/>
  <c r="O58" i="3"/>
  <c r="O57" i="3"/>
  <c r="O51" i="3"/>
  <c r="O50" i="3"/>
  <c r="O38" i="3"/>
  <c r="I9" i="3"/>
  <c r="N24" i="1"/>
  <c r="K24" i="1"/>
  <c r="I14" i="3"/>
  <c r="N29" i="1"/>
  <c r="J27" i="1"/>
  <c r="I36" i="1" s="1"/>
  <c r="R78" i="3"/>
  <c r="R86" i="3"/>
  <c r="R79" i="3"/>
  <c r="R27" i="3"/>
  <c r="R34" i="3"/>
  <c r="R76" i="3"/>
  <c r="R64" i="3"/>
  <c r="R53" i="3"/>
  <c r="R105" i="3"/>
  <c r="R25" i="3"/>
  <c r="R97" i="3"/>
  <c r="R42" i="3"/>
  <c r="R35" i="3"/>
  <c r="R67" i="3"/>
  <c r="R109" i="3"/>
  <c r="I7" i="3"/>
  <c r="N22" i="1"/>
  <c r="J24" i="1"/>
  <c r="N28" i="1"/>
  <c r="I13" i="3"/>
  <c r="K28" i="1"/>
  <c r="H13" i="3" s="1"/>
  <c r="J28" i="1"/>
  <c r="G13" i="3" s="1"/>
  <c r="I10" i="3"/>
  <c r="K25" i="1"/>
  <c r="H10" i="3" s="1"/>
  <c r="N25" i="1"/>
  <c r="K107" i="3"/>
  <c r="K103" i="3"/>
  <c r="K99" i="3"/>
  <c r="K95" i="3"/>
  <c r="K91" i="3"/>
  <c r="K87" i="3"/>
  <c r="K83" i="3"/>
  <c r="K79" i="3"/>
  <c r="K75" i="3"/>
  <c r="K109" i="3"/>
  <c r="K108" i="3"/>
  <c r="K78" i="3"/>
  <c r="K77" i="3"/>
  <c r="K76" i="3"/>
  <c r="K73" i="3"/>
  <c r="K69" i="3"/>
  <c r="K92" i="3"/>
  <c r="K85" i="3"/>
  <c r="K74" i="3"/>
  <c r="K96" i="3"/>
  <c r="K89" i="3"/>
  <c r="K50" i="3"/>
  <c r="K49" i="3"/>
  <c r="K48" i="3"/>
  <c r="K47" i="3"/>
  <c r="K106" i="3"/>
  <c r="K86" i="3"/>
  <c r="K84" i="3"/>
  <c r="K82" i="3"/>
  <c r="K71" i="3"/>
  <c r="K57" i="3"/>
  <c r="K55" i="3"/>
  <c r="K44" i="3"/>
  <c r="K37" i="3"/>
  <c r="K30" i="3"/>
  <c r="K90" i="3"/>
  <c r="K88" i="3"/>
  <c r="K61" i="3"/>
  <c r="K59" i="3"/>
  <c r="K52" i="3"/>
  <c r="K41" i="3"/>
  <c r="K34" i="3"/>
  <c r="K22" i="3"/>
  <c r="K94" i="3"/>
  <c r="K93" i="3"/>
  <c r="K98" i="3"/>
  <c r="K97" i="3"/>
  <c r="K102" i="3"/>
  <c r="K101" i="3"/>
  <c r="K100" i="3"/>
  <c r="K72" i="3"/>
  <c r="K66" i="3"/>
  <c r="K64" i="3"/>
  <c r="K43" i="3"/>
  <c r="K105" i="3"/>
  <c r="K58" i="3"/>
  <c r="K38" i="3"/>
  <c r="K35" i="3"/>
  <c r="K28" i="3"/>
  <c r="K25" i="3"/>
  <c r="K104" i="3"/>
  <c r="K81" i="3"/>
  <c r="K70" i="3"/>
  <c r="K51" i="3"/>
  <c r="K31" i="3"/>
  <c r="K23" i="3"/>
  <c r="K20" i="3"/>
  <c r="K60" i="3"/>
  <c r="K27" i="3"/>
  <c r="K63" i="3"/>
  <c r="K62" i="3"/>
  <c r="K21" i="3"/>
  <c r="K65" i="3"/>
  <c r="K46" i="3"/>
  <c r="K45" i="3"/>
  <c r="K24" i="3"/>
  <c r="K40" i="3"/>
  <c r="K33" i="3"/>
  <c r="K26" i="3"/>
  <c r="K80" i="3"/>
  <c r="K67" i="3"/>
  <c r="K36" i="3"/>
  <c r="K29" i="3"/>
  <c r="K68" i="3"/>
  <c r="K56" i="3"/>
  <c r="K54" i="3"/>
  <c r="K53" i="3"/>
  <c r="K42" i="3"/>
  <c r="K39" i="3"/>
  <c r="K32" i="3"/>
  <c r="K19" i="3"/>
  <c r="R44" i="3"/>
  <c r="R23" i="3"/>
  <c r="R59" i="3"/>
  <c r="J21" i="1"/>
  <c r="R50" i="3"/>
  <c r="R77" i="3"/>
  <c r="R22" i="3"/>
  <c r="R65" i="3"/>
  <c r="R29" i="3"/>
  <c r="R32" i="3"/>
  <c r="R99" i="3"/>
  <c r="R68" i="3"/>
  <c r="R39" i="3"/>
  <c r="R70" i="3"/>
  <c r="R100" i="3"/>
  <c r="C41" i="4" l="1"/>
  <c r="G36" i="1"/>
  <c r="H36" i="1" s="1"/>
  <c r="F36" i="1"/>
  <c r="E36" i="1"/>
  <c r="H9" i="3"/>
  <c r="J35" i="1"/>
  <c r="E40" i="4" s="1"/>
  <c r="I35" i="1"/>
  <c r="F35" i="1"/>
  <c r="G35" i="1"/>
  <c r="H35" i="1" s="1"/>
  <c r="E35" i="1"/>
  <c r="H6" i="3"/>
  <c r="G34" i="1"/>
  <c r="H34" i="1" s="1"/>
  <c r="J34" i="1"/>
  <c r="E39" i="4" s="1"/>
  <c r="I34" i="1"/>
  <c r="E34" i="1"/>
  <c r="F34" i="1"/>
  <c r="G12" i="3"/>
  <c r="D36" i="1"/>
  <c r="C36" i="1"/>
  <c r="J36" i="1"/>
  <c r="E41" i="4" s="1"/>
  <c r="G9" i="3"/>
  <c r="C35" i="1"/>
  <c r="D35" i="1"/>
  <c r="D34" i="1"/>
  <c r="C34" i="1"/>
  <c r="G6" i="3"/>
  <c r="D41" i="4" l="1"/>
  <c r="K36" i="1"/>
  <c r="F41" i="4" s="1"/>
  <c r="D39" i="4"/>
  <c r="K34" i="1"/>
  <c r="F39" i="4" s="1"/>
  <c r="B115" i="3"/>
  <c r="C115" i="3" s="1"/>
  <c r="B116" i="3"/>
  <c r="C116" i="3" s="1"/>
  <c r="B120" i="3"/>
  <c r="C120" i="3" s="1"/>
  <c r="B119" i="3"/>
  <c r="C119" i="3" s="1"/>
  <c r="C40" i="4"/>
  <c r="G40" i="4"/>
  <c r="B117" i="3"/>
  <c r="C117" i="3" s="1"/>
  <c r="B118" i="3"/>
  <c r="C118" i="3" s="1"/>
  <c r="D40" i="4"/>
  <c r="K35" i="1"/>
  <c r="F40" i="4" s="1"/>
  <c r="G39" i="4"/>
  <c r="C39" i="4"/>
  <c r="G41" i="4"/>
</calcChain>
</file>

<file path=xl/sharedStrings.xml><?xml version="1.0" encoding="utf-8"?>
<sst xmlns="http://schemas.openxmlformats.org/spreadsheetml/2006/main" count="264" uniqueCount="179">
  <si>
    <t>⭕  CÍRCULOS DE MOHR — Resistencia al Corte en Rocas y Suelos</t>
  </si>
  <si>
    <t>Platicando de la Tierra  |  www.platicandodelatierra.com</t>
  </si>
  <si>
    <t>📋  INSTRUCCIONES</t>
  </si>
  <si>
    <t>1. Ingresa σ₃ (confinamiento) y σ₁ (rotura) en las celdas AZULES para cada ensayo triaxial.</t>
  </si>
  <si>
    <t>2. Para ensayo de corte directo: ingresa directamente τ (resistencia) y σn (esfuerzo normal).</t>
  </si>
  <si>
    <t>3. Las columnas de cálculo determinan el radio, centro y envolvente de Mohr-Coulomb automáticamente.</t>
  </si>
  <si>
    <t>4. Los parámetros c (cohesión) y φ (ángulo de fricción) se obtienen por regresión lineal de los círculos.</t>
  </si>
  <si>
    <t>5. Usa la hoja 'Corte Directo' para ensayos de caja de corte / veleta.</t>
  </si>
  <si>
    <t>📐  RELACIONES FUNDAMENTALES (Criterio de Mohr-Coulomb)</t>
  </si>
  <si>
    <t>τ = c + σn · tan(φ)    →   Envolvente de falla de Mohr-Coulomb</t>
  </si>
  <si>
    <t>Radio (R) = (σ₁ - σ₃) / 2    →   Radio del círculo de Mohr</t>
  </si>
  <si>
    <t>Centro (σm) = (σ₁ + σ₃) / 2    →   Esfuerzo medio normal</t>
  </si>
  <si>
    <t>φ = arcsin[(σ₁-σ₃)/(σ₁+σ₃+2c·cot φ)]    →   Ángulo de fricción interna</t>
  </si>
  <si>
    <t>c = τ - σn·tan(φ)    →   Cohesión (intersecto en eje Y)</t>
  </si>
  <si>
    <t>🔬  DATOS DE ENSAYO TRIAXIAL — Ingresa σ₃ y σ₁ (kPa o MPa)</t>
  </si>
  <si>
    <t>IDENTIFICACIÓN</t>
  </si>
  <si>
    <t>ENTRADA (kPa)</t>
  </si>
  <si>
    <t>CÍRCULO DE MOHR</t>
  </si>
  <si>
    <t>ENVOLVENTE M-C</t>
  </si>
  <si>
    <t>CONTROL</t>
  </si>
  <si>
    <t>N°</t>
  </si>
  <si>
    <t>Muestra</t>
  </si>
  <si>
    <t>Material</t>
  </si>
  <si>
    <t>σ₃ (kPa)</t>
  </si>
  <si>
    <t>σ₁ (kPa)</t>
  </si>
  <si>
    <t>Δσ=σ₁-σ₃</t>
  </si>
  <si>
    <t>Centro σm</t>
  </si>
  <si>
    <t>Radio R</t>
  </si>
  <si>
    <t>φ inst. (°)</t>
  </si>
  <si>
    <t>σn falla</t>
  </si>
  <si>
    <t>τ falla</t>
  </si>
  <si>
    <t>c aprox</t>
  </si>
  <si>
    <t>φ aprox (°)</t>
  </si>
  <si>
    <t>Estado</t>
  </si>
  <si>
    <t>Obs.</t>
  </si>
  <si>
    <t>Calidad</t>
  </si>
  <si>
    <t>TX-01</t>
  </si>
  <si>
    <t>Arcilla limosa</t>
  </si>
  <si>
    <t>→ Ver resumen</t>
  </si>
  <si>
    <t>Ensayo CD</t>
  </si>
  <si>
    <t>Alta</t>
  </si>
  <si>
    <t>TX-02</t>
  </si>
  <si>
    <t>TX-03</t>
  </si>
  <si>
    <t>TX-04</t>
  </si>
  <si>
    <t>Lutita</t>
  </si>
  <si>
    <t>Ensayo CU</t>
  </si>
  <si>
    <t>Media</t>
  </si>
  <si>
    <t>TX-05</t>
  </si>
  <si>
    <t>TX-06</t>
  </si>
  <si>
    <t>TX-07</t>
  </si>
  <si>
    <t>Arenisca</t>
  </si>
  <si>
    <t>Ensayo drenado</t>
  </si>
  <si>
    <t>TX-08</t>
  </si>
  <si>
    <t>TX-09</t>
  </si>
  <si>
    <t>📊  PARÁMETROS GLOBALES c y φ — Regresión Lineal (Criterio M-C)</t>
  </si>
  <si>
    <t>N ensayos</t>
  </si>
  <si>
    <t>σn min</t>
  </si>
  <si>
    <t>σn max</t>
  </si>
  <si>
    <t>τ min</t>
  </si>
  <si>
    <t>τ max</t>
  </si>
  <si>
    <t>Pendiente (tan φ)</t>
  </si>
  <si>
    <t>φ (°)</t>
  </si>
  <si>
    <t>Cohesión c</t>
  </si>
  <si>
    <t>R²</t>
  </si>
  <si>
    <t>Clasificación</t>
  </si>
  <si>
    <t>📖  VALORES TÍPICOS DE c y φ EN ROCAS Y SUELOS (Referencia)</t>
  </si>
  <si>
    <t>c (kPa)</t>
  </si>
  <si>
    <t>Tipo</t>
  </si>
  <si>
    <t>Arcillas blandas</t>
  </si>
  <si>
    <t>0–10</t>
  </si>
  <si>
    <t>0–25</t>
  </si>
  <si>
    <t>Suelo</t>
  </si>
  <si>
    <t>Arcillas rígidas</t>
  </si>
  <si>
    <t>10–50</t>
  </si>
  <si>
    <t>20–30</t>
  </si>
  <si>
    <t>Arenas y gravas</t>
  </si>
  <si>
    <t>0</t>
  </si>
  <si>
    <t>28–45</t>
  </si>
  <si>
    <t>Lutitas intactas</t>
  </si>
  <si>
    <t>20–200</t>
  </si>
  <si>
    <t>15–35</t>
  </si>
  <si>
    <t>Roca blanda</t>
  </si>
  <si>
    <t>Areniscas</t>
  </si>
  <si>
    <t>10–100</t>
  </si>
  <si>
    <t>25–50</t>
  </si>
  <si>
    <t>Roca media</t>
  </si>
  <si>
    <t>Calizas</t>
  </si>
  <si>
    <t>30–55</t>
  </si>
  <si>
    <t>Granito intacto</t>
  </si>
  <si>
    <t>50–65</t>
  </si>
  <si>
    <t>Roca dura</t>
  </si>
  <si>
    <t>Basalto</t>
  </si>
  <si>
    <t>10–30</t>
  </si>
  <si>
    <t>48–65</t>
  </si>
  <si>
    <t>Cuarcita</t>
  </si>
  <si>
    <t>55–70</t>
  </si>
  <si>
    <t>Roca muy dura</t>
  </si>
  <si>
    <t>Planos de falla</t>
  </si>
  <si>
    <t>0–5</t>
  </si>
  <si>
    <t>Discontinuidad</t>
  </si>
  <si>
    <t>Referencias: Jaeger, J.C. &amp; Cook, N.G.W. (1979). Fundamentals of Rock Mechanics. Chapman &amp; Hall. | ASTM D2850 (ensayo triaxial no consolidado no drenado). | ASTM D4767 (ensayo triaxial consolidado). | Hoek, E. &amp; Brown, E.T. (1980). Underground Excavations in Rock. IMM, Londres.</t>
  </si>
  <si>
    <t>✂️  ENSAYO DE CORTE DIRECTO — Caja de Corte (ASTM D3080)</t>
  </si>
  <si>
    <t>Para suelos y materiales blandos | τ = c + σn·tan(φ)</t>
  </si>
  <si>
    <t>📊  TABLA DE DATOS — ENSAYO DE CORTE DIRECTO</t>
  </si>
  <si>
    <t>σn (kPa)</t>
  </si>
  <si>
    <t>τ máx (kPa)</t>
  </si>
  <si>
    <t>τ resid (kPa)</t>
  </si>
  <si>
    <t>Desp. horiz (mm)</t>
  </si>
  <si>
    <t>Desp. vert (mm)</t>
  </si>
  <si>
    <t>Densidad (g/cm³)</t>
  </si>
  <si>
    <t>Humedad (%)</t>
  </si>
  <si>
    <t>Condición</t>
  </si>
  <si>
    <t>Velocidad (mm/min)</t>
  </si>
  <si>
    <t>CD-01</t>
  </si>
  <si>
    <t>Consolidado drenado</t>
  </si>
  <si>
    <t>CD-02</t>
  </si>
  <si>
    <t>CD-03</t>
  </si>
  <si>
    <t>CD-04</t>
  </si>
  <si>
    <t>No consolidado</t>
  </si>
  <si>
    <t>Arcilla expansiva</t>
  </si>
  <si>
    <t>CD-05</t>
  </si>
  <si>
    <t>CD-06</t>
  </si>
  <si>
    <t>📊  RESUMEN c y φ — Regresión Lineal</t>
  </si>
  <si>
    <t>Conjunto</t>
  </si>
  <si>
    <t>N</t>
  </si>
  <si>
    <t>Slope (tan φ)</t>
  </si>
  <si>
    <t>φ residual (°)</t>
  </si>
  <si>
    <t>c residual</t>
  </si>
  <si>
    <t>Grupo 1 (CD-01:03)</t>
  </si>
  <si>
    <t>Grupo 2 (CD-04:06)</t>
  </si>
  <si>
    <t>⭕  DATOS CALCULADOS PARA GRÁFICO DE CÍRCULOS DE MOHR</t>
  </si>
  <si>
    <t>Cada semicírculo usa 90 puntos: x = σm + R·cos(θ),  y = R·sin(θ),  θ ∈ [0°, 180°]</t>
  </si>
  <si>
    <t>📥  PARÁMETROS POR ENSAYO (vinculados a hoja Triaxial)</t>
  </si>
  <si>
    <t>Ensayo</t>
  </si>
  <si>
    <t>σ₃</t>
  </si>
  <si>
    <t>σ₁</t>
  </si>
  <si>
    <t>σm</t>
  </si>
  <si>
    <t>R</t>
  </si>
  <si>
    <t>σn tang.</t>
  </si>
  <si>
    <t>τ tang.</t>
  </si>
  <si>
    <t>Color ref.</t>
  </si>
  <si>
    <t>Rojo</t>
  </si>
  <si>
    <t>Verde</t>
  </si>
  <si>
    <t>Naranja</t>
  </si>
  <si>
    <t>📐  PUNTOS DE CADA SEMICÍRCULO (θ: 0°→180°)</t>
  </si>
  <si>
    <t>θ (°)</t>
  </si>
  <si>
    <t>TX-01 σ</t>
  </si>
  <si>
    <t>TX-01 τ</t>
  </si>
  <si>
    <t>TX-02 σ</t>
  </si>
  <si>
    <t>TX-02 τ</t>
  </si>
  <si>
    <t>TX-03 σ</t>
  </si>
  <si>
    <t>TX-03 τ</t>
  </si>
  <si>
    <t>TX-04 σ</t>
  </si>
  <si>
    <t>TX-04 τ</t>
  </si>
  <si>
    <t>TX-05 σ</t>
  </si>
  <si>
    <t>TX-05 τ</t>
  </si>
  <si>
    <t>TX-06 σ</t>
  </si>
  <si>
    <t>TX-06 τ</t>
  </si>
  <si>
    <t>TX-07 σ</t>
  </si>
  <si>
    <t>TX-07 τ</t>
  </si>
  <si>
    <t>TX-08 σ</t>
  </si>
  <si>
    <t>TX-08 τ</t>
  </si>
  <si>
    <t>TX-09 σ</t>
  </si>
  <si>
    <t>TX-09 τ</t>
  </si>
  <si>
    <t>📏  ENVOLVENTES DE MOHR-COULOMB (2 puntos para trazar la recta)</t>
  </si>
  <si>
    <t>σn punto 1</t>
  </si>
  <si>
    <t>τ punto 1</t>
  </si>
  <si>
    <t>σn punto 2</t>
  </si>
  <si>
    <t>τ punto 2</t>
  </si>
  <si>
    <t>⭕  GRÁFICO — CÍRCULOS DE MOHR Y ENVOLVENTE DE MOHR-COULOMB</t>
  </si>
  <si>
    <t>📋  CÓMO FUNCIONA ESTE GRÁFICO</t>
  </si>
  <si>
    <t>El gráfico se actualiza automáticamente al cambiar σ₃ y σ₁ en la hoja 'Triaxial'.</t>
  </si>
  <si>
    <t>• ROJO = Arcilla limosa  |  VERDE = Lutita  |  NARANJA = Arenisca</t>
  </si>
  <si>
    <t>• Líneas continuas = semicírculos de Mohr  |  Líneas punteadas = envolventes de Mohr-Coulomb</t>
  </si>
  <si>
    <t>• Cada círculo: centro = (σ₁+σ₃)/2 , radio = (σ₁−σ₃)/2  |  La envolvente es τ = c + σn·tan(φ)</t>
  </si>
  <si>
    <t>• Un material falla cuando su círculo de Mohr toca (o supera) su envolvente.</t>
  </si>
  <si>
    <t>📋  RESUMEN — Cohesión c y ángulo φ por material</t>
  </si>
  <si>
    <t>Ecuación τ = c + σ·tan(φ)</t>
  </si>
  <si>
    <t>INTERPRETACIÓN: Radio mayor = mayor resistencia en confinamiento. Envolvente inclinada = material friccional (φ alto, suelos granulares). Envolvente con alto intercepto Y = material cohesivo (arcillas, rocas). Referencia: Jaeger, J.C. &amp; Cook, N.G.W. (1979). Fundamentals of Rock Mechanics.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</si>
</sst>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\°"/>
    <numFmt numFmtId="166" formatCode="0.0"/>
    <numFmt numFmtId="167" formatCode="0.000"/>
  </numFmts>
  <fonts count="18" x14ac:knownFonts="1">
    <font>
      <sz val="11"/>
      <color theme="1"/>
      <name val="Calibri"/>
      <family val="2"/>
      <charset val="1"/>
    </font>
    <font>
      <b/>
      <sz val="13"/>
      <color rgb="FFFFFFFF"/>
      <name val="Arial"/>
      <charset val="1"/>
    </font>
    <font>
      <i/>
      <sz val="9"/>
      <color rgb="FF555555"/>
      <name val="Arial"/>
      <charset val="1"/>
    </font>
    <font>
      <b/>
      <sz val="10"/>
      <color rgb="FFFFFFFF"/>
      <name val="Arial"/>
      <charset val="1"/>
    </font>
    <font>
      <sz val="9"/>
      <color rgb="FF333333"/>
      <name val="Arial"/>
      <charset val="1"/>
    </font>
    <font>
      <b/>
      <sz val="9"/>
      <color rgb="FF1A3A5C"/>
      <name val="Arial"/>
      <charset val="1"/>
    </font>
    <font>
      <i/>
      <sz val="9"/>
      <color rgb="FF1A3A5C"/>
      <name val="Arial"/>
      <charset val="1"/>
    </font>
    <font>
      <b/>
      <sz val="9"/>
      <color rgb="FFFFFFFF"/>
      <name val="Arial"/>
      <charset val="1"/>
    </font>
    <font>
      <b/>
      <sz val="8"/>
      <color rgb="FFFFFFFF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b/>
      <sz val="10"/>
      <color rgb="FF00008B"/>
      <name val="Arial"/>
      <charset val="1"/>
    </font>
    <font>
      <sz val="9"/>
      <color rgb="FF000000"/>
      <name val="Arial"/>
      <charset val="1"/>
    </font>
    <font>
      <i/>
      <sz val="8"/>
      <color rgb="FF555555"/>
      <name val="Arial"/>
      <charset val="1"/>
    </font>
    <font>
      <b/>
      <sz val="12"/>
      <color rgb="FFFFFFFF"/>
      <name val="Arial"/>
      <charset val="1"/>
    </font>
    <font>
      <i/>
      <sz val="9"/>
      <color rgb="FF444444"/>
      <name val="Arial"/>
      <charset val="1"/>
    </font>
    <font>
      <sz val="8"/>
      <name val="Arial"/>
      <charset val="1"/>
    </font>
    <font>
      <i/>
      <sz val="9"/>
      <color rgb="FF333333"/>
      <name val="Arial"/>
      <charset val="1"/>
    </font>
  </fonts>
  <fills count="29">
    <fill>
      <patternFill patternType="none"/>
    </fill>
    <fill>
      <patternFill patternType="gray125"/>
    </fill>
    <fill>
      <patternFill patternType="solid">
        <fgColor rgb="FF1A3A5C"/>
        <bgColor rgb="FF333333"/>
      </patternFill>
    </fill>
    <fill>
      <patternFill patternType="solid">
        <fgColor rgb="FFF0F4FA"/>
        <bgColor rgb="FFEEF4FF"/>
      </patternFill>
    </fill>
    <fill>
      <patternFill patternType="solid">
        <fgColor rgb="FF2E6DA4"/>
        <bgColor rgb="FF2C5F8A"/>
      </patternFill>
    </fill>
    <fill>
      <patternFill patternType="solid">
        <fgColor rgb="FFF5F8FF"/>
        <bgColor rgb="FFF9F9F9"/>
      </patternFill>
    </fill>
    <fill>
      <patternFill patternType="solid">
        <fgColor rgb="FF555555"/>
        <bgColor rgb="FF444444"/>
      </patternFill>
    </fill>
    <fill>
      <patternFill patternType="solid">
        <fgColor rgb="FFEEF4FF"/>
        <bgColor rgb="FFF0F4FA"/>
      </patternFill>
    </fill>
    <fill>
      <patternFill patternType="solid">
        <fgColor rgb="FF2C5F8A"/>
        <bgColor rgb="FF2E6DA4"/>
      </patternFill>
    </fill>
    <fill>
      <patternFill patternType="solid">
        <fgColor rgb="FF8A3A2C"/>
        <bgColor rgb="FF994400"/>
      </patternFill>
    </fill>
    <fill>
      <patternFill patternType="solid">
        <fgColor rgb="FF006064"/>
        <bgColor rgb="FF1B5E20"/>
      </patternFill>
    </fill>
    <fill>
      <patternFill patternType="solid">
        <fgColor rgb="FF1B5E20"/>
        <bgColor rgb="FF006600"/>
      </patternFill>
    </fill>
    <fill>
      <patternFill patternType="solid">
        <fgColor rgb="FFC62828"/>
        <bgColor rgb="FFFF2222"/>
      </patternFill>
    </fill>
    <fill>
      <patternFill patternType="solid">
        <fgColor rgb="FFF9FBFF"/>
        <bgColor rgb="FFF9F9F9"/>
      </patternFill>
    </fill>
    <fill>
      <patternFill patternType="solid">
        <fgColor rgb="FFD6E4F7"/>
        <bgColor rgb="FFE3F2FD"/>
      </patternFill>
    </fill>
    <fill>
      <patternFill patternType="solid">
        <fgColor rgb="FFE8F5E9"/>
        <bgColor rgb="FFF1F8F1"/>
      </patternFill>
    </fill>
    <fill>
      <patternFill patternType="solid">
        <fgColor rgb="FFE3F2FD"/>
        <bgColor rgb="FFEEF4FF"/>
      </patternFill>
    </fill>
    <fill>
      <patternFill patternType="solid">
        <fgColor rgb="FFFFFFFF"/>
        <bgColor rgb="FFF9FBFF"/>
      </patternFill>
    </fill>
    <fill>
      <patternFill patternType="solid">
        <fgColor rgb="FFFFF8F8"/>
        <bgColor rgb="FFFFF5F5"/>
      </patternFill>
    </fill>
    <fill>
      <patternFill patternType="solid">
        <fgColor rgb="FFF1F8F1"/>
        <bgColor rgb="FFF5F5F5"/>
      </patternFill>
    </fill>
    <fill>
      <patternFill patternType="solid">
        <fgColor rgb="FFF5F5F5"/>
        <bgColor rgb="FFF0F4FA"/>
      </patternFill>
    </fill>
    <fill>
      <patternFill patternType="solid">
        <fgColor rgb="FFF9F9F9"/>
        <bgColor rgb="FFF9FBFF"/>
      </patternFill>
    </fill>
    <fill>
      <patternFill patternType="solid">
        <fgColor rgb="FF333333"/>
        <bgColor rgb="FF444444"/>
      </patternFill>
    </fill>
    <fill>
      <patternFill patternType="solid">
        <fgColor rgb="FF3A7DBF"/>
        <bgColor rgb="FF2E6DA4"/>
      </patternFill>
    </fill>
    <fill>
      <patternFill patternType="solid">
        <fgColor rgb="FFFFF5F5"/>
        <bgColor rgb="FFFFF8F8"/>
      </patternFill>
    </fill>
    <fill>
      <patternFill patternType="solid">
        <fgColor rgb="FFFFF3E0"/>
        <bgColor rgb="FFFFF5F5"/>
      </patternFill>
    </fill>
    <fill>
      <patternFill patternType="solid">
        <fgColor rgb="FFE65100"/>
        <bgColor rgb="FFCC6600"/>
      </patternFill>
    </fill>
    <fill>
      <patternFill patternType="solid">
        <fgColor rgb="FFFFEBEE"/>
        <bgColor rgb="FFFFF3E0"/>
      </patternFill>
    </fill>
    <fill>
      <patternFill patternType="solid">
        <fgColor rgb="FFFFF9C4"/>
        <bgColor rgb="FFFFF3E0"/>
      </patternFill>
    </fill>
  </fills>
  <borders count="6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medium">
        <color rgb="FF333333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medium">
        <color rgb="FF2E6DA4"/>
      </left>
      <right style="medium">
        <color rgb="FF2E6DA4"/>
      </right>
      <top style="medium">
        <color rgb="FF2E6DA4"/>
      </top>
      <bottom style="medium">
        <color rgb="FF2E6DA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F9A825"/>
      </left>
      <right/>
      <top style="medium">
        <color rgb="FFF9A825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3" fillId="21" borderId="4" xfId="0" applyFont="1" applyFill="1" applyBorder="1" applyAlignment="1">
      <alignment vertical="top" wrapText="1"/>
    </xf>
    <xf numFmtId="0" fontId="3" fillId="11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7" fillId="11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left" vertical="center"/>
    </xf>
    <xf numFmtId="0" fontId="5" fillId="7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8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/>
    </xf>
    <xf numFmtId="0" fontId="10" fillId="13" borderId="2" xfId="0" applyFont="1" applyFill="1" applyBorder="1" applyAlignment="1">
      <alignment horizontal="center" vertical="center"/>
    </xf>
    <xf numFmtId="0" fontId="10" fillId="13" borderId="2" xfId="0" applyFont="1" applyFill="1" applyBorder="1" applyAlignment="1">
      <alignment horizontal="left" vertical="center"/>
    </xf>
    <xf numFmtId="164" fontId="11" fillId="14" borderId="3" xfId="0" applyNumberFormat="1" applyFont="1" applyFill="1" applyBorder="1" applyAlignment="1">
      <alignment horizontal="center" vertical="center"/>
    </xf>
    <xf numFmtId="164" fontId="10" fillId="13" borderId="2" xfId="0" applyNumberFormat="1" applyFont="1" applyFill="1" applyBorder="1" applyAlignment="1">
      <alignment horizontal="center" vertical="center"/>
    </xf>
    <xf numFmtId="164" fontId="10" fillId="15" borderId="2" xfId="0" applyNumberFormat="1" applyFont="1" applyFill="1" applyBorder="1" applyAlignment="1">
      <alignment horizontal="center" vertical="center"/>
    </xf>
    <xf numFmtId="165" fontId="10" fillId="15" borderId="2" xfId="0" applyNumberFormat="1" applyFont="1" applyFill="1" applyBorder="1" applyAlignment="1">
      <alignment horizontal="center" vertical="center"/>
    </xf>
    <xf numFmtId="164" fontId="10" fillId="16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17" borderId="2" xfId="0" applyFont="1" applyFill="1" applyBorder="1" applyAlignment="1">
      <alignment horizontal="center" vertical="center"/>
    </xf>
    <xf numFmtId="0" fontId="10" fillId="17" borderId="2" xfId="0" applyFont="1" applyFill="1" applyBorder="1" applyAlignment="1">
      <alignment horizontal="center" vertical="center"/>
    </xf>
    <xf numFmtId="0" fontId="10" fillId="17" borderId="2" xfId="0" applyFont="1" applyFill="1" applyBorder="1" applyAlignment="1">
      <alignment horizontal="left" vertical="center"/>
    </xf>
    <xf numFmtId="164" fontId="10" fillId="17" borderId="2" xfId="0" applyNumberFormat="1" applyFont="1" applyFill="1" applyBorder="1" applyAlignment="1">
      <alignment horizontal="center" vertical="center"/>
    </xf>
    <xf numFmtId="0" fontId="9" fillId="18" borderId="2" xfId="0" applyFont="1" applyFill="1" applyBorder="1" applyAlignment="1">
      <alignment horizontal="center" vertical="center"/>
    </xf>
    <xf numFmtId="0" fontId="10" fillId="18" borderId="2" xfId="0" applyFont="1" applyFill="1" applyBorder="1" applyAlignment="1">
      <alignment horizontal="center" vertical="center"/>
    </xf>
    <xf numFmtId="0" fontId="10" fillId="18" borderId="2" xfId="0" applyFont="1" applyFill="1" applyBorder="1" applyAlignment="1">
      <alignment horizontal="left" vertical="center"/>
    </xf>
    <xf numFmtId="164" fontId="10" fillId="18" borderId="2" xfId="0" applyNumberFormat="1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10" fillId="15" borderId="2" xfId="0" applyFont="1" applyFill="1" applyBorder="1" applyAlignment="1">
      <alignment horizontal="left" vertical="center"/>
    </xf>
    <xf numFmtId="0" fontId="10" fillId="15" borderId="2" xfId="0" applyFont="1" applyFill="1" applyBorder="1" applyAlignment="1">
      <alignment horizontal="center" vertical="center"/>
    </xf>
    <xf numFmtId="166" fontId="9" fillId="15" borderId="2" xfId="0" applyNumberFormat="1" applyFont="1" applyFill="1" applyBorder="1" applyAlignment="1">
      <alignment horizontal="center" vertical="center"/>
    </xf>
    <xf numFmtId="164" fontId="9" fillId="15" borderId="2" xfId="0" applyNumberFormat="1" applyFont="1" applyFill="1" applyBorder="1" applyAlignment="1">
      <alignment horizontal="center" vertical="center"/>
    </xf>
    <xf numFmtId="167" fontId="10" fillId="15" borderId="2" xfId="0" applyNumberFormat="1" applyFont="1" applyFill="1" applyBorder="1" applyAlignment="1">
      <alignment horizontal="center" vertical="center"/>
    </xf>
    <xf numFmtId="0" fontId="10" fillId="19" borderId="2" xfId="0" applyFont="1" applyFill="1" applyBorder="1" applyAlignment="1">
      <alignment horizontal="left" vertical="center"/>
    </xf>
    <xf numFmtId="0" fontId="10" fillId="19" borderId="2" xfId="0" applyFont="1" applyFill="1" applyBorder="1" applyAlignment="1">
      <alignment horizontal="center" vertical="center"/>
    </xf>
    <xf numFmtId="164" fontId="10" fillId="19" borderId="2" xfId="0" applyNumberFormat="1" applyFont="1" applyFill="1" applyBorder="1" applyAlignment="1">
      <alignment horizontal="center" vertical="center"/>
    </xf>
    <xf numFmtId="166" fontId="9" fillId="19" borderId="2" xfId="0" applyNumberFormat="1" applyFont="1" applyFill="1" applyBorder="1" applyAlignment="1">
      <alignment horizontal="center" vertical="center"/>
    </xf>
    <xf numFmtId="164" fontId="9" fillId="19" borderId="2" xfId="0" applyNumberFormat="1" applyFont="1" applyFill="1" applyBorder="1" applyAlignment="1">
      <alignment horizontal="center" vertical="center"/>
    </xf>
    <xf numFmtId="167" fontId="10" fillId="19" borderId="2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12" fillId="20" borderId="2" xfId="0" applyFont="1" applyFill="1" applyBorder="1" applyAlignment="1">
      <alignment horizontal="left" vertical="center"/>
    </xf>
    <xf numFmtId="0" fontId="12" fillId="20" borderId="2" xfId="0" applyFont="1" applyFill="1" applyBorder="1" applyAlignment="1">
      <alignment horizontal="center" vertical="center"/>
    </xf>
    <xf numFmtId="0" fontId="12" fillId="17" borderId="2" xfId="0" applyFont="1" applyFill="1" applyBorder="1" applyAlignment="1">
      <alignment horizontal="left" vertical="center"/>
    </xf>
    <xf numFmtId="0" fontId="12" fillId="17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22" borderId="2" xfId="0" applyFont="1" applyFill="1" applyBorder="1" applyAlignment="1">
      <alignment horizontal="center" vertical="center" wrapText="1"/>
    </xf>
    <xf numFmtId="166" fontId="10" fillId="13" borderId="2" xfId="0" applyNumberFormat="1" applyFont="1" applyFill="1" applyBorder="1" applyAlignment="1">
      <alignment horizontal="center" vertical="center"/>
    </xf>
    <xf numFmtId="167" fontId="10" fillId="13" borderId="2" xfId="0" applyNumberFormat="1" applyFont="1" applyFill="1" applyBorder="1" applyAlignment="1">
      <alignment horizontal="center" vertical="center"/>
    </xf>
    <xf numFmtId="166" fontId="10" fillId="17" borderId="2" xfId="0" applyNumberFormat="1" applyFont="1" applyFill="1" applyBorder="1" applyAlignment="1">
      <alignment horizontal="center" vertical="center"/>
    </xf>
    <xf numFmtId="167" fontId="10" fillId="17" borderId="2" xfId="0" applyNumberFormat="1" applyFont="1" applyFill="1" applyBorder="1" applyAlignment="1">
      <alignment horizontal="center" vertical="center"/>
    </xf>
    <xf numFmtId="0" fontId="0" fillId="13" borderId="2" xfId="0" applyFill="1" applyBorder="1"/>
    <xf numFmtId="0" fontId="0" fillId="14" borderId="2" xfId="0" applyFill="1" applyBorder="1"/>
    <xf numFmtId="0" fontId="0" fillId="17" borderId="2" xfId="0" applyFill="1" applyBorder="1"/>
    <xf numFmtId="166" fontId="10" fillId="15" borderId="2" xfId="0" applyNumberFormat="1" applyFont="1" applyFill="1" applyBorder="1" applyAlignment="1">
      <alignment horizontal="center" vertical="center"/>
    </xf>
    <xf numFmtId="166" fontId="10" fillId="19" borderId="2" xfId="0" applyNumberFormat="1" applyFont="1" applyFill="1" applyBorder="1" applyAlignment="1">
      <alignment horizontal="center" vertical="center"/>
    </xf>
    <xf numFmtId="0" fontId="7" fillId="23" borderId="2" xfId="0" applyFont="1" applyFill="1" applyBorder="1" applyAlignment="1">
      <alignment horizontal="center" vertical="center"/>
    </xf>
    <xf numFmtId="0" fontId="9" fillId="24" borderId="2" xfId="0" applyFont="1" applyFill="1" applyBorder="1" applyAlignment="1">
      <alignment horizontal="left" vertical="center"/>
    </xf>
    <xf numFmtId="164" fontId="10" fillId="24" borderId="2" xfId="0" applyNumberFormat="1" applyFont="1" applyFill="1" applyBorder="1" applyAlignment="1">
      <alignment horizontal="center" vertical="center"/>
    </xf>
    <xf numFmtId="0" fontId="10" fillId="24" borderId="2" xfId="0" applyFont="1" applyFill="1" applyBorder="1" applyAlignment="1">
      <alignment horizontal="center" vertical="center"/>
    </xf>
    <xf numFmtId="0" fontId="9" fillId="19" borderId="2" xfId="0" applyFont="1" applyFill="1" applyBorder="1" applyAlignment="1">
      <alignment horizontal="left" vertical="center"/>
    </xf>
    <xf numFmtId="0" fontId="9" fillId="25" borderId="2" xfId="0" applyFont="1" applyFill="1" applyBorder="1" applyAlignment="1">
      <alignment horizontal="left" vertical="center"/>
    </xf>
    <xf numFmtId="164" fontId="10" fillId="25" borderId="2" xfId="0" applyNumberFormat="1" applyFont="1" applyFill="1" applyBorder="1" applyAlignment="1">
      <alignment horizontal="center" vertical="center"/>
    </xf>
    <xf numFmtId="0" fontId="10" fillId="25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8" fillId="26" borderId="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4" fontId="16" fillId="24" borderId="0" xfId="0" applyNumberFormat="1" applyFont="1" applyFill="1" applyAlignment="1">
      <alignment horizontal="center" vertical="center"/>
    </xf>
    <xf numFmtId="164" fontId="16" fillId="19" borderId="0" xfId="0" applyNumberFormat="1" applyFont="1" applyFill="1" applyAlignment="1">
      <alignment horizontal="center" vertical="center"/>
    </xf>
    <xf numFmtId="164" fontId="16" fillId="25" borderId="0" xfId="0" applyNumberFormat="1" applyFont="1" applyFill="1" applyAlignment="1">
      <alignment horizontal="center" vertical="center"/>
    </xf>
    <xf numFmtId="0" fontId="7" fillId="12" borderId="2" xfId="0" applyFont="1" applyFill="1" applyBorder="1" applyAlignment="1">
      <alignment horizontal="center" vertical="center"/>
    </xf>
    <xf numFmtId="0" fontId="10" fillId="24" borderId="2" xfId="0" applyFont="1" applyFill="1" applyBorder="1" applyAlignment="1">
      <alignment horizontal="left" vertical="center"/>
    </xf>
    <xf numFmtId="0" fontId="10" fillId="25" borderId="2" xfId="0" applyFont="1" applyFill="1" applyBorder="1" applyAlignment="1">
      <alignment horizontal="left" vertical="center"/>
    </xf>
    <xf numFmtId="0" fontId="10" fillId="27" borderId="2" xfId="0" applyFont="1" applyFill="1" applyBorder="1" applyAlignment="1">
      <alignment horizontal="left" vertical="center"/>
    </xf>
    <xf numFmtId="0" fontId="10" fillId="27" borderId="2" xfId="0" applyFont="1" applyFill="1" applyBorder="1" applyAlignment="1">
      <alignment horizontal="center" vertical="center"/>
    </xf>
    <xf numFmtId="164" fontId="9" fillId="27" borderId="2" xfId="0" applyNumberFormat="1" applyFont="1" applyFill="1" applyBorder="1" applyAlignment="1">
      <alignment horizontal="center" vertical="center"/>
    </xf>
    <xf numFmtId="166" fontId="9" fillId="27" borderId="2" xfId="0" applyNumberFormat="1" applyFont="1" applyFill="1" applyBorder="1" applyAlignment="1">
      <alignment horizontal="center" vertical="center"/>
    </xf>
    <xf numFmtId="167" fontId="10" fillId="27" borderId="2" xfId="0" applyNumberFormat="1" applyFont="1" applyFill="1" applyBorder="1" applyAlignment="1">
      <alignment horizontal="center" vertical="center"/>
    </xf>
    <xf numFmtId="164" fontId="9" fillId="25" borderId="2" xfId="0" applyNumberFormat="1" applyFont="1" applyFill="1" applyBorder="1" applyAlignment="1">
      <alignment horizontal="center" vertical="center"/>
    </xf>
    <xf numFmtId="166" fontId="9" fillId="25" borderId="2" xfId="0" applyNumberFormat="1" applyFont="1" applyFill="1" applyBorder="1" applyAlignment="1">
      <alignment horizontal="center" vertical="center"/>
    </xf>
    <xf numFmtId="167" fontId="10" fillId="25" borderId="2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left" vertical="center"/>
    </xf>
    <xf numFmtId="0" fontId="3" fillId="12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7" fillId="28" borderId="5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5F5F5"/>
      <rgbColor rgb="FFFF00FF"/>
      <rgbColor rgb="FF00FFFF"/>
      <rgbColor rgb="FF880000"/>
      <rgbColor rgb="FF009900"/>
      <rgbColor rgb="FF00008B"/>
      <rgbColor rgb="FFCC6600"/>
      <rgbColor rgb="FF800080"/>
      <rgbColor rgb="FF006064"/>
      <rgbColor rgb="FFCCCCCC"/>
      <rgbColor rgb="FFF9FBFF"/>
      <rgbColor rgb="FFEEF4FF"/>
      <rgbColor rgb="FF8A3A2C"/>
      <rgbColor rgb="FFFFF9C4"/>
      <rgbColor rgb="FFE3F2FD"/>
      <rgbColor rgb="FF660066"/>
      <rgbColor rgb="FFF0F4FA"/>
      <rgbColor rgb="FF2E6DA4"/>
      <rgbColor rgb="FFD9D9D9"/>
      <rgbColor rgb="FF000080"/>
      <rgbColor rgb="FFFF00FF"/>
      <rgbColor rgb="FFFFF8F8"/>
      <rgbColor rgb="FF00FFFF"/>
      <rgbColor rgb="FF800080"/>
      <rgbColor rgb="FFFF2222"/>
      <rgbColor rgb="FF006600"/>
      <rgbColor rgb="FF0000FF"/>
      <rgbColor rgb="FF00CCFF"/>
      <rgbColor rgb="FFE8F5E9"/>
      <rgbColor rgb="FFF1F8F1"/>
      <rgbColor rgb="FFFFF3E0"/>
      <rgbColor rgb="FFB3B3B3"/>
      <rgbColor rgb="FFFFF5F5"/>
      <rgbColor rgb="FFD6E4F7"/>
      <rgbColor rgb="FFFFEBEE"/>
      <rgbColor rgb="FF3A7DBF"/>
      <rgbColor rgb="FFF5F8FF"/>
      <rgbColor rgb="FFF9F9F9"/>
      <rgbColor rgb="FFF9A825"/>
      <rgbColor rgb="FFFF8800"/>
      <rgbColor rgb="FFE65100"/>
      <rgbColor rgb="FF555555"/>
      <rgbColor rgb="FFAAAAAA"/>
      <rgbColor rgb="FF1A3A5C"/>
      <rgbColor rgb="FF22BB22"/>
      <rgbColor rgb="FF1B5E20"/>
      <rgbColor rgb="FF444444"/>
      <rgbColor rgb="FF994400"/>
      <rgbColor rgb="FFC62828"/>
      <rgbColor rgb="FF2C5F8A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MX" sz="1800" b="1" strike="noStrike" spc="-1">
                <a:solidFill>
                  <a:srgbClr val="000000"/>
                </a:solidFill>
                <a:latin typeface="Calibri"/>
              </a:rPr>
              <a:t>Círculos de Mohr — Criterio de Mohr-Coulomb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TX-01 Arcilla limosa</c:v>
          </c:tx>
          <c:spPr>
            <a:ln w="15840">
              <a:solidFill>
                <a:srgbClr val="FF2222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'Datos Gráfico'!$B$19:$B$109</c:f>
              <c:numCache>
                <c:formatCode>#,##0.0</c:formatCode>
                <c:ptCount val="91"/>
                <c:pt idx="0">
                  <c:v>145</c:v>
                </c:pt>
                <c:pt idx="1">
                  <c:v>144.97106428340703</c:v>
                </c:pt>
                <c:pt idx="2">
                  <c:v>144.88429238734165</c:v>
                </c:pt>
                <c:pt idx="3">
                  <c:v>144.73979002999297</c:v>
                </c:pt>
                <c:pt idx="4">
                  <c:v>144.5377332652246</c:v>
                </c:pt>
                <c:pt idx="5">
                  <c:v>144.27836826807987</c:v>
                </c:pt>
                <c:pt idx="6">
                  <c:v>143.96201103485578</c:v>
                </c:pt>
                <c:pt idx="7">
                  <c:v>143.58904699810984</c:v>
                </c:pt>
                <c:pt idx="8">
                  <c:v>143.15993055707014</c:v>
                </c:pt>
                <c:pt idx="9">
                  <c:v>142.67518452401978</c:v>
                </c:pt>
                <c:pt idx="10">
                  <c:v>142.13539948733066</c:v>
                </c:pt>
                <c:pt idx="11">
                  <c:v>141.54123309192241</c:v>
                </c:pt>
                <c:pt idx="12">
                  <c:v>140.89340923802354</c:v>
                </c:pt>
                <c:pt idx="13">
                  <c:v>140.19271719921045</c:v>
                </c:pt>
                <c:pt idx="14">
                  <c:v>139.44001066079903</c:v>
                </c:pt>
                <c:pt idx="15">
                  <c:v>138.63620667976085</c:v>
                </c:pt>
                <c:pt idx="16">
                  <c:v>137.78228456743022</c:v>
                </c:pt>
                <c:pt idx="17">
                  <c:v>136.87928469636449</c:v>
                </c:pt>
                <c:pt idx="18">
                  <c:v>135.92830723281</c:v>
                </c:pt>
                <c:pt idx="19">
                  <c:v>134.93051079631931</c:v>
                </c:pt>
                <c:pt idx="20">
                  <c:v>133.88711104815144</c:v>
                </c:pt>
                <c:pt idx="21">
                  <c:v>132.79937921017623</c:v>
                </c:pt>
                <c:pt idx="22">
                  <c:v>131.66864051608593</c:v>
                </c:pt>
                <c:pt idx="23">
                  <c:v>130.49627259680238</c:v>
                </c:pt>
                <c:pt idx="24">
                  <c:v>129.28370380204578</c:v>
                </c:pt>
                <c:pt idx="25">
                  <c:v>128.03241146011061</c:v>
                </c:pt>
                <c:pt idx="26">
                  <c:v>126.74392007796877</c:v>
                </c:pt>
                <c:pt idx="27">
                  <c:v>125.41979948389248</c:v>
                </c:pt>
                <c:pt idx="28">
                  <c:v>124.06166291486048</c:v>
                </c:pt>
                <c:pt idx="29">
                  <c:v>122.67116505107722</c:v>
                </c:pt>
                <c:pt idx="30">
                  <c:v>121.25</c:v>
                </c:pt>
                <c:pt idx="31">
                  <c:v>119.79989923232982</c:v>
                </c:pt>
                <c:pt idx="32">
                  <c:v>118.32262947248118</c:v>
                </c:pt>
                <c:pt idx="33">
                  <c:v>116.81999054610051</c:v>
                </c:pt>
                <c:pt idx="34">
                  <c:v>115.29381318725582</c:v>
                </c:pt>
                <c:pt idx="35">
                  <c:v>113.74595680796926</c:v>
                </c:pt>
                <c:pt idx="36">
                  <c:v>112.17830723281</c:v>
                </c:pt>
                <c:pt idx="37">
                  <c:v>110.59277440130747</c:v>
                </c:pt>
                <c:pt idx="38">
                  <c:v>108.99129004098423</c:v>
                </c:pt>
                <c:pt idx="39">
                  <c:v>107.37580531384357</c:v>
                </c:pt>
                <c:pt idx="40">
                  <c:v>105.74828843917919</c:v>
                </c:pt>
                <c:pt idx="41">
                  <c:v>104.11072229560313</c:v>
                </c:pt>
                <c:pt idx="42">
                  <c:v>102.46510200521354</c:v>
                </c:pt>
                <c:pt idx="43">
                  <c:v>100.81343250284596</c:v>
                </c:pt>
                <c:pt idx="44">
                  <c:v>99.157726093368808</c:v>
                </c:pt>
                <c:pt idx="45">
                  <c:v>97.5</c:v>
                </c:pt>
                <c:pt idx="46">
                  <c:v>95.84227390663122</c:v>
                </c:pt>
                <c:pt idx="47">
                  <c:v>94.186567497154044</c:v>
                </c:pt>
                <c:pt idx="48">
                  <c:v>92.534897994786462</c:v>
                </c:pt>
                <c:pt idx="49">
                  <c:v>90.889277704396889</c:v>
                </c:pt>
                <c:pt idx="50">
                  <c:v>89.251711560820809</c:v>
                </c:pt>
                <c:pt idx="51">
                  <c:v>87.624194686156443</c:v>
                </c:pt>
                <c:pt idx="52">
                  <c:v>86.008709959015775</c:v>
                </c:pt>
                <c:pt idx="53">
                  <c:v>84.407225598692548</c:v>
                </c:pt>
                <c:pt idx="54">
                  <c:v>82.821692767190001</c:v>
                </c:pt>
                <c:pt idx="55">
                  <c:v>81.254043192030736</c:v>
                </c:pt>
                <c:pt idx="56">
                  <c:v>79.706186812744178</c:v>
                </c:pt>
                <c:pt idx="57">
                  <c:v>78.180009453899501</c:v>
                </c:pt>
                <c:pt idx="58">
                  <c:v>76.677370527518818</c:v>
                </c:pt>
                <c:pt idx="59">
                  <c:v>75.200100767670193</c:v>
                </c:pt>
                <c:pt idx="60">
                  <c:v>73.75</c:v>
                </c:pt>
                <c:pt idx="61">
                  <c:v>72.328834948922776</c:v>
                </c:pt>
                <c:pt idx="62">
                  <c:v>70.938337085139537</c:v>
                </c:pt>
                <c:pt idx="63">
                  <c:v>69.580200516107539</c:v>
                </c:pt>
                <c:pt idx="64">
                  <c:v>68.256079922031233</c:v>
                </c:pt>
                <c:pt idx="65">
                  <c:v>66.967588539889377</c:v>
                </c:pt>
                <c:pt idx="66">
                  <c:v>65.716296197954236</c:v>
                </c:pt>
                <c:pt idx="67">
                  <c:v>64.503727403197644</c:v>
                </c:pt>
                <c:pt idx="68">
                  <c:v>63.331359483914063</c:v>
                </c:pt>
                <c:pt idx="69">
                  <c:v>62.200620789823788</c:v>
                </c:pt>
                <c:pt idx="70">
                  <c:v>61.112888951848547</c:v>
                </c:pt>
                <c:pt idx="71">
                  <c:v>60.06948920368071</c:v>
                </c:pt>
                <c:pt idx="72">
                  <c:v>59.071692767190001</c:v>
                </c:pt>
                <c:pt idx="73">
                  <c:v>58.120715303635521</c:v>
                </c:pt>
                <c:pt idx="74">
                  <c:v>57.217715432569769</c:v>
                </c:pt>
                <c:pt idx="75">
                  <c:v>56.363793320239161</c:v>
                </c:pt>
                <c:pt idx="76">
                  <c:v>55.559989339200982</c:v>
                </c:pt>
                <c:pt idx="77">
                  <c:v>54.807282800789565</c:v>
                </c:pt>
                <c:pt idx="78">
                  <c:v>54.106590761976463</c:v>
                </c:pt>
                <c:pt idx="79">
                  <c:v>53.4587669080776</c:v>
                </c:pt>
                <c:pt idx="80">
                  <c:v>52.864600512669355</c:v>
                </c:pt>
                <c:pt idx="81">
                  <c:v>52.324815475980209</c:v>
                </c:pt>
                <c:pt idx="82">
                  <c:v>51.84006944292986</c:v>
                </c:pt>
                <c:pt idx="83">
                  <c:v>51.410953001890171</c:v>
                </c:pt>
                <c:pt idx="84">
                  <c:v>51.03798896514423</c:v>
                </c:pt>
                <c:pt idx="85">
                  <c:v>50.72163173192012</c:v>
                </c:pt>
                <c:pt idx="86">
                  <c:v>50.462266734775412</c:v>
                </c:pt>
                <c:pt idx="87">
                  <c:v>50.260209970007018</c:v>
                </c:pt>
                <c:pt idx="88">
                  <c:v>50.115707612658348</c:v>
                </c:pt>
                <c:pt idx="89">
                  <c:v>50.028935716592954</c:v>
                </c:pt>
                <c:pt idx="90">
                  <c:v>50</c:v>
                </c:pt>
              </c:numCache>
            </c:numRef>
          </c:xVal>
          <c:yVal>
            <c:numRef>
              <c:f>'Datos Gráfico'!$C$19:$C$109</c:f>
              <c:numCache>
                <c:formatCode>#,##0.0</c:formatCode>
                <c:ptCount val="91"/>
                <c:pt idx="0">
                  <c:v>0</c:v>
                </c:pt>
                <c:pt idx="1">
                  <c:v>1.6577260933687961</c:v>
                </c:pt>
                <c:pt idx="2">
                  <c:v>3.3134325028459517</c:v>
                </c:pt>
                <c:pt idx="3">
                  <c:v>4.9651020052135388</c:v>
                </c:pt>
                <c:pt idx="4">
                  <c:v>6.6107222956031082</c:v>
                </c:pt>
                <c:pt idx="5">
                  <c:v>8.2482884391791913</c:v>
                </c:pt>
                <c:pt idx="6">
                  <c:v>9.8758053138435677</c:v>
                </c:pt>
                <c:pt idx="7">
                  <c:v>11.491290040984218</c:v>
                </c:pt>
                <c:pt idx="8">
                  <c:v>13.092774401307461</c:v>
                </c:pt>
                <c:pt idx="9">
                  <c:v>14.678307232810001</c:v>
                </c:pt>
                <c:pt idx="10">
                  <c:v>16.245956807969264</c:v>
                </c:pt>
                <c:pt idx="11">
                  <c:v>17.793813187255822</c:v>
                </c:pt>
                <c:pt idx="12">
                  <c:v>19.319990546100506</c:v>
                </c:pt>
                <c:pt idx="13">
                  <c:v>20.822629472481179</c:v>
                </c:pt>
                <c:pt idx="14">
                  <c:v>22.299899232329814</c:v>
                </c:pt>
                <c:pt idx="15">
                  <c:v>23.749999999999996</c:v>
                </c:pt>
                <c:pt idx="16">
                  <c:v>25.171165051077232</c:v>
                </c:pt>
                <c:pt idx="17">
                  <c:v>26.561662914860477</c:v>
                </c:pt>
                <c:pt idx="18">
                  <c:v>27.919799483892476</c:v>
                </c:pt>
                <c:pt idx="19">
                  <c:v>29.243920077968763</c:v>
                </c:pt>
                <c:pt idx="20">
                  <c:v>30.532411460110616</c:v>
                </c:pt>
                <c:pt idx="21">
                  <c:v>31.783703802045768</c:v>
                </c:pt>
                <c:pt idx="22">
                  <c:v>32.99627259680237</c:v>
                </c:pt>
                <c:pt idx="23">
                  <c:v>34.168640516085929</c:v>
                </c:pt>
                <c:pt idx="24">
                  <c:v>35.299379210176227</c:v>
                </c:pt>
                <c:pt idx="25">
                  <c:v>36.387111048151453</c:v>
                </c:pt>
                <c:pt idx="26">
                  <c:v>37.430510796319297</c:v>
                </c:pt>
                <c:pt idx="27">
                  <c:v>38.428307232810006</c:v>
                </c:pt>
                <c:pt idx="28">
                  <c:v>39.379284696364479</c:v>
                </c:pt>
                <c:pt idx="29">
                  <c:v>40.282284567430231</c:v>
                </c:pt>
                <c:pt idx="30">
                  <c:v>41.136206679760832</c:v>
                </c:pt>
                <c:pt idx="31">
                  <c:v>41.940010660799025</c:v>
                </c:pt>
                <c:pt idx="32">
                  <c:v>42.692717199210428</c:v>
                </c:pt>
                <c:pt idx="33">
                  <c:v>43.393409238023544</c:v>
                </c:pt>
                <c:pt idx="34">
                  <c:v>44.0412330919224</c:v>
                </c:pt>
                <c:pt idx="35">
                  <c:v>44.635399487330645</c:v>
                </c:pt>
                <c:pt idx="36">
                  <c:v>45.175184524019791</c:v>
                </c:pt>
                <c:pt idx="37">
                  <c:v>45.659930557070147</c:v>
                </c:pt>
                <c:pt idx="38">
                  <c:v>46.089046998109829</c:v>
                </c:pt>
                <c:pt idx="39">
                  <c:v>46.462011034855763</c:v>
                </c:pt>
                <c:pt idx="40">
                  <c:v>46.77836826807988</c:v>
                </c:pt>
                <c:pt idx="41">
                  <c:v>47.037733265224588</c:v>
                </c:pt>
                <c:pt idx="42">
                  <c:v>47.239790029992982</c:v>
                </c:pt>
                <c:pt idx="43">
                  <c:v>47.384292387341652</c:v>
                </c:pt>
                <c:pt idx="44">
                  <c:v>47.471064283407046</c:v>
                </c:pt>
                <c:pt idx="45">
                  <c:v>47.5</c:v>
                </c:pt>
                <c:pt idx="46">
                  <c:v>47.471064283407046</c:v>
                </c:pt>
                <c:pt idx="47">
                  <c:v>47.384292387341652</c:v>
                </c:pt>
                <c:pt idx="48">
                  <c:v>47.239790029992989</c:v>
                </c:pt>
                <c:pt idx="49">
                  <c:v>47.037733265224595</c:v>
                </c:pt>
                <c:pt idx="50">
                  <c:v>46.77836826807988</c:v>
                </c:pt>
                <c:pt idx="51">
                  <c:v>46.46201103485577</c:v>
                </c:pt>
                <c:pt idx="52">
                  <c:v>46.089046998109829</c:v>
                </c:pt>
                <c:pt idx="53">
                  <c:v>45.659930557070147</c:v>
                </c:pt>
                <c:pt idx="54">
                  <c:v>45.175184524019798</c:v>
                </c:pt>
                <c:pt idx="55">
                  <c:v>44.635399487330652</c:v>
                </c:pt>
                <c:pt idx="56">
                  <c:v>44.0412330919224</c:v>
                </c:pt>
                <c:pt idx="57">
                  <c:v>43.393409238023544</c:v>
                </c:pt>
                <c:pt idx="58">
                  <c:v>42.692717199210428</c:v>
                </c:pt>
                <c:pt idx="59">
                  <c:v>41.940010660799039</c:v>
                </c:pt>
                <c:pt idx="60">
                  <c:v>41.136206679760839</c:v>
                </c:pt>
                <c:pt idx="61">
                  <c:v>40.282284567430239</c:v>
                </c:pt>
                <c:pt idx="62">
                  <c:v>39.379284696364479</c:v>
                </c:pt>
                <c:pt idx="63">
                  <c:v>38.428307232810006</c:v>
                </c:pt>
                <c:pt idx="64">
                  <c:v>37.430510796319297</c:v>
                </c:pt>
                <c:pt idx="65">
                  <c:v>36.387111048151453</c:v>
                </c:pt>
                <c:pt idx="66">
                  <c:v>35.299379210176227</c:v>
                </c:pt>
                <c:pt idx="67">
                  <c:v>34.168640516085944</c:v>
                </c:pt>
                <c:pt idx="68">
                  <c:v>32.996272596802363</c:v>
                </c:pt>
                <c:pt idx="69">
                  <c:v>31.783703802045778</c:v>
                </c:pt>
                <c:pt idx="70">
                  <c:v>30.532411460110627</c:v>
                </c:pt>
                <c:pt idx="71">
                  <c:v>29.243920077968774</c:v>
                </c:pt>
                <c:pt idx="72">
                  <c:v>27.919799483892479</c:v>
                </c:pt>
                <c:pt idx="73">
                  <c:v>26.561662914860477</c:v>
                </c:pt>
                <c:pt idx="74">
                  <c:v>25.171165051077239</c:v>
                </c:pt>
                <c:pt idx="75">
                  <c:v>23.749999999999996</c:v>
                </c:pt>
                <c:pt idx="76">
                  <c:v>22.299899232329828</c:v>
                </c:pt>
                <c:pt idx="77">
                  <c:v>20.822629472481172</c:v>
                </c:pt>
                <c:pt idx="78">
                  <c:v>19.31999054610052</c:v>
                </c:pt>
                <c:pt idx="79">
                  <c:v>17.793813187255832</c:v>
                </c:pt>
                <c:pt idx="80">
                  <c:v>16.245956807969272</c:v>
                </c:pt>
                <c:pt idx="81">
                  <c:v>14.678307232810006</c:v>
                </c:pt>
                <c:pt idx="82">
                  <c:v>13.092774401307484</c:v>
                </c:pt>
                <c:pt idx="83">
                  <c:v>11.491290040984218</c:v>
                </c:pt>
                <c:pt idx="84">
                  <c:v>9.8758053138435677</c:v>
                </c:pt>
                <c:pt idx="85">
                  <c:v>8.2482884391791877</c:v>
                </c:pt>
                <c:pt idx="86">
                  <c:v>6.6107222956031224</c:v>
                </c:pt>
                <c:pt idx="87">
                  <c:v>4.9651020052135522</c:v>
                </c:pt>
                <c:pt idx="88">
                  <c:v>3.3134325028459624</c:v>
                </c:pt>
                <c:pt idx="89">
                  <c:v>1.6577260933687832</c:v>
                </c:pt>
                <c:pt idx="90">
                  <c:v>5.8170722959499274E-15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B7D-F941-87FF-620F34FAD3E8}"/>
            </c:ext>
          </c:extLst>
        </c:ser>
        <c:ser>
          <c:idx val="1"/>
          <c:order val="1"/>
          <c:tx>
            <c:v>TX-02 Arcilla limosa</c:v>
          </c:tx>
          <c:spPr>
            <a:ln w="15840">
              <a:solidFill>
                <a:srgbClr val="CC00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'Datos Gráfico'!$D$19:$D$109</c:f>
              <c:numCache>
                <c:formatCode>#,##0.0</c:formatCode>
                <c:ptCount val="91"/>
                <c:pt idx="0">
                  <c:v>255</c:v>
                </c:pt>
                <c:pt idx="1">
                  <c:v>254.9527890939799</c:v>
                </c:pt>
                <c:pt idx="2">
                  <c:v>254.81121389513638</c:v>
                </c:pt>
                <c:pt idx="3">
                  <c:v>254.57544689104117</c:v>
                </c:pt>
                <c:pt idx="4">
                  <c:v>254.2457753274717</c:v>
                </c:pt>
                <c:pt idx="5">
                  <c:v>253.82260085844612</c:v>
                </c:pt>
                <c:pt idx="6">
                  <c:v>253.30643905686995</c:v>
                </c:pt>
                <c:pt idx="7">
                  <c:v>252.69791878638972</c:v>
                </c:pt>
                <c:pt idx="8">
                  <c:v>251.99778143521971</c:v>
                </c:pt>
                <c:pt idx="9">
                  <c:v>251.20688001287439</c:v>
                </c:pt>
                <c:pt idx="10">
                  <c:v>250.3261781109079</c:v>
                </c:pt>
                <c:pt idx="11">
                  <c:v>249.35674872892602</c:v>
                </c:pt>
                <c:pt idx="12">
                  <c:v>248.29977296730158</c:v>
                </c:pt>
                <c:pt idx="13">
                  <c:v>247.15653858818544</c:v>
                </c:pt>
                <c:pt idx="14">
                  <c:v>245.92843844656684</c:v>
                </c:pt>
                <c:pt idx="15">
                  <c:v>244.61696879329401</c:v>
                </c:pt>
                <c:pt idx="16">
                  <c:v>243.223727452123</c:v>
                </c:pt>
                <c:pt idx="17">
                  <c:v>241.75041187301574</c:v>
                </c:pt>
                <c:pt idx="18">
                  <c:v>240.19881706405843</c:v>
                </c:pt>
                <c:pt idx="19">
                  <c:v>238.57083340452095</c:v>
                </c:pt>
                <c:pt idx="20">
                  <c:v>236.86844434172079</c:v>
                </c:pt>
                <c:pt idx="21">
                  <c:v>235.09372397449806</c:v>
                </c:pt>
                <c:pt idx="22">
                  <c:v>233.24883452624547</c:v>
                </c:pt>
                <c:pt idx="23">
                  <c:v>231.33602371057231</c:v>
                </c:pt>
                <c:pt idx="24">
                  <c:v>229.35762199281152</c:v>
                </c:pt>
                <c:pt idx="25">
                  <c:v>227.31603975070681</c:v>
                </c:pt>
                <c:pt idx="26">
                  <c:v>225.21376433773852</c:v>
                </c:pt>
                <c:pt idx="27">
                  <c:v>223.05335705266668</c:v>
                </c:pt>
                <c:pt idx="28">
                  <c:v>220.83745001898288</c:v>
                </c:pt>
                <c:pt idx="29">
                  <c:v>218.56874297807337</c:v>
                </c:pt>
                <c:pt idx="30">
                  <c:v>216.25</c:v>
                </c:pt>
                <c:pt idx="31">
                  <c:v>213.88404611590653</c:v>
                </c:pt>
                <c:pt idx="32">
                  <c:v>211.4737638761535</c:v>
                </c:pt>
                <c:pt idx="33">
                  <c:v>209.02208983837451</c:v>
                </c:pt>
                <c:pt idx="34">
                  <c:v>206.53201098973318</c:v>
                </c:pt>
                <c:pt idx="35">
                  <c:v>204.00656110773934</c:v>
                </c:pt>
                <c:pt idx="36">
                  <c:v>201.44881706405843</c:v>
                </c:pt>
                <c:pt idx="37">
                  <c:v>198.86189507581744</c:v>
                </c:pt>
                <c:pt idx="38">
                  <c:v>196.24894690897426</c:v>
                </c:pt>
                <c:pt idx="39">
                  <c:v>193.61315603837636</c:v>
                </c:pt>
                <c:pt idx="40">
                  <c:v>190.95773376918712</c:v>
                </c:pt>
                <c:pt idx="41">
                  <c:v>188.2859153244051</c:v>
                </c:pt>
                <c:pt idx="42">
                  <c:v>185.60095590324315</c:v>
                </c:pt>
                <c:pt idx="43">
                  <c:v>182.90612671516973</c:v>
                </c:pt>
                <c:pt idx="44">
                  <c:v>180.20471099444384</c:v>
                </c:pt>
                <c:pt idx="45">
                  <c:v>177.5</c:v>
                </c:pt>
                <c:pt idx="46">
                  <c:v>174.79528900555619</c:v>
                </c:pt>
                <c:pt idx="47">
                  <c:v>172.09387328483029</c:v>
                </c:pt>
                <c:pt idx="48">
                  <c:v>169.39904409675688</c:v>
                </c:pt>
                <c:pt idx="49">
                  <c:v>166.71408467559493</c:v>
                </c:pt>
                <c:pt idx="50">
                  <c:v>164.04226623081291</c:v>
                </c:pt>
                <c:pt idx="51">
                  <c:v>161.38684396162367</c:v>
                </c:pt>
                <c:pt idx="52">
                  <c:v>158.75105309102574</c:v>
                </c:pt>
                <c:pt idx="53">
                  <c:v>156.13810492418258</c:v>
                </c:pt>
                <c:pt idx="54">
                  <c:v>153.5511829359416</c:v>
                </c:pt>
                <c:pt idx="55">
                  <c:v>150.99343889226068</c:v>
                </c:pt>
                <c:pt idx="56">
                  <c:v>148.46798901026682</c:v>
                </c:pt>
                <c:pt idx="57">
                  <c:v>145.97791016162549</c:v>
                </c:pt>
                <c:pt idx="58">
                  <c:v>143.5262361238465</c:v>
                </c:pt>
                <c:pt idx="59">
                  <c:v>141.11595388409347</c:v>
                </c:pt>
                <c:pt idx="60">
                  <c:v>138.75</c:v>
                </c:pt>
                <c:pt idx="61">
                  <c:v>136.43125702192663</c:v>
                </c:pt>
                <c:pt idx="62">
                  <c:v>134.16254998101712</c:v>
                </c:pt>
                <c:pt idx="63">
                  <c:v>131.94664294733334</c:v>
                </c:pt>
                <c:pt idx="64">
                  <c:v>129.78623566226148</c:v>
                </c:pt>
                <c:pt idx="65">
                  <c:v>127.68396024929319</c:v>
                </c:pt>
                <c:pt idx="66">
                  <c:v>125.64237800718848</c:v>
                </c:pt>
                <c:pt idx="67">
                  <c:v>123.66397628942772</c:v>
                </c:pt>
                <c:pt idx="68">
                  <c:v>121.75116547375453</c:v>
                </c:pt>
                <c:pt idx="69">
                  <c:v>119.90627602550197</c:v>
                </c:pt>
                <c:pt idx="70">
                  <c:v>118.13155565827921</c:v>
                </c:pt>
                <c:pt idx="71">
                  <c:v>116.42916659547905</c:v>
                </c:pt>
                <c:pt idx="72">
                  <c:v>114.80118293594158</c:v>
                </c:pt>
                <c:pt idx="73">
                  <c:v>113.24958812698428</c:v>
                </c:pt>
                <c:pt idx="74">
                  <c:v>111.77627254787699</c:v>
                </c:pt>
                <c:pt idx="75">
                  <c:v>110.38303120670599</c:v>
                </c:pt>
                <c:pt idx="76">
                  <c:v>109.07156155343317</c:v>
                </c:pt>
                <c:pt idx="77">
                  <c:v>107.84346141181456</c:v>
                </c:pt>
                <c:pt idx="78">
                  <c:v>106.70022703269844</c:v>
                </c:pt>
                <c:pt idx="79">
                  <c:v>105.64325127107398</c:v>
                </c:pt>
                <c:pt idx="80">
                  <c:v>104.67382188909211</c:v>
                </c:pt>
                <c:pt idx="81">
                  <c:v>103.79311998712561</c:v>
                </c:pt>
                <c:pt idx="82">
                  <c:v>103.00221856478031</c:v>
                </c:pt>
                <c:pt idx="83">
                  <c:v>102.30208121361028</c:v>
                </c:pt>
                <c:pt idx="84">
                  <c:v>101.69356094313005</c:v>
                </c:pt>
                <c:pt idx="85">
                  <c:v>101.17739914155388</c:v>
                </c:pt>
                <c:pt idx="86">
                  <c:v>100.75422467252831</c:v>
                </c:pt>
                <c:pt idx="87">
                  <c:v>100.42455310895882</c:v>
                </c:pt>
                <c:pt idx="88">
                  <c:v>100.18878610486362</c:v>
                </c:pt>
                <c:pt idx="89">
                  <c:v>100.04721090602008</c:v>
                </c:pt>
                <c:pt idx="90">
                  <c:v>100</c:v>
                </c:pt>
              </c:numCache>
            </c:numRef>
          </c:xVal>
          <c:yVal>
            <c:numRef>
              <c:f>'Datos Gráfico'!$E$19:$E$109</c:f>
              <c:numCache>
                <c:formatCode>#,##0.0</c:formatCode>
                <c:ptCount val="91"/>
                <c:pt idx="0">
                  <c:v>0</c:v>
                </c:pt>
                <c:pt idx="1">
                  <c:v>2.704710994443825</c:v>
                </c:pt>
                <c:pt idx="2">
                  <c:v>5.4061267151697106</c:v>
                </c:pt>
                <c:pt idx="3">
                  <c:v>8.1009559032431433</c:v>
                </c:pt>
                <c:pt idx="4">
                  <c:v>10.785915324405071</c:v>
                </c:pt>
                <c:pt idx="5">
                  <c:v>13.457733769187101</c:v>
                </c:pt>
                <c:pt idx="6">
                  <c:v>16.113156038376346</c:v>
                </c:pt>
                <c:pt idx="7">
                  <c:v>18.748946908974251</c:v>
                </c:pt>
                <c:pt idx="8">
                  <c:v>21.361895075817436</c:v>
                </c:pt>
                <c:pt idx="9">
                  <c:v>23.948817064058424</c:v>
                </c:pt>
                <c:pt idx="10">
                  <c:v>26.506561107739326</c:v>
                </c:pt>
                <c:pt idx="11">
                  <c:v>29.03201098973318</c:v>
                </c:pt>
                <c:pt idx="12">
                  <c:v>31.522089838374512</c:v>
                </c:pt>
                <c:pt idx="13">
                  <c:v>33.973763876153505</c:v>
                </c:pt>
                <c:pt idx="14">
                  <c:v>36.384046115906536</c:v>
                </c:pt>
                <c:pt idx="15">
                  <c:v>38.749999999999993</c:v>
                </c:pt>
                <c:pt idx="16">
                  <c:v>41.068742978073381</c:v>
                </c:pt>
                <c:pt idx="17">
                  <c:v>43.337450018982885</c:v>
                </c:pt>
                <c:pt idx="18">
                  <c:v>45.553357052666669</c:v>
                </c:pt>
                <c:pt idx="19">
                  <c:v>47.71376433773851</c:v>
                </c:pt>
                <c:pt idx="20">
                  <c:v>49.816039750706793</c:v>
                </c:pt>
                <c:pt idx="21">
                  <c:v>51.857621992811517</c:v>
                </c:pt>
                <c:pt idx="22">
                  <c:v>53.836023710572285</c:v>
                </c:pt>
                <c:pt idx="23">
                  <c:v>55.74883452624546</c:v>
                </c:pt>
                <c:pt idx="24">
                  <c:v>57.593723974498054</c:v>
                </c:pt>
                <c:pt idx="25">
                  <c:v>59.368444341720796</c:v>
                </c:pt>
                <c:pt idx="26">
                  <c:v>61.070833404520954</c:v>
                </c:pt>
                <c:pt idx="27">
                  <c:v>62.698817064058424</c:v>
                </c:pt>
                <c:pt idx="28">
                  <c:v>64.250411873015736</c:v>
                </c:pt>
                <c:pt idx="29">
                  <c:v>65.723727452123015</c:v>
                </c:pt>
                <c:pt idx="30">
                  <c:v>67.116968793293992</c:v>
                </c:pt>
                <c:pt idx="31">
                  <c:v>68.42843844656683</c:v>
                </c:pt>
                <c:pt idx="32">
                  <c:v>69.656538588185441</c:v>
                </c:pt>
                <c:pt idx="33">
                  <c:v>70.799772967301564</c:v>
                </c:pt>
                <c:pt idx="34">
                  <c:v>71.856748728926021</c:v>
                </c:pt>
                <c:pt idx="35">
                  <c:v>72.82617811090789</c:v>
                </c:pt>
                <c:pt idx="36">
                  <c:v>73.706880012874393</c:v>
                </c:pt>
                <c:pt idx="37">
                  <c:v>74.497781435219707</c:v>
                </c:pt>
                <c:pt idx="38">
                  <c:v>75.197918786389721</c:v>
                </c:pt>
                <c:pt idx="39">
                  <c:v>75.806439056869934</c:v>
                </c:pt>
                <c:pt idx="40">
                  <c:v>76.322600858446123</c:v>
                </c:pt>
                <c:pt idx="41">
                  <c:v>76.745775327471691</c:v>
                </c:pt>
                <c:pt idx="42">
                  <c:v>77.075446891041182</c:v>
                </c:pt>
                <c:pt idx="43">
                  <c:v>77.311213895136376</c:v>
                </c:pt>
                <c:pt idx="44">
                  <c:v>77.452789093979916</c:v>
                </c:pt>
                <c:pt idx="45">
                  <c:v>77.5</c:v>
                </c:pt>
                <c:pt idx="46">
                  <c:v>77.452789093979916</c:v>
                </c:pt>
                <c:pt idx="47">
                  <c:v>77.311213895136376</c:v>
                </c:pt>
                <c:pt idx="48">
                  <c:v>77.075446891041182</c:v>
                </c:pt>
                <c:pt idx="49">
                  <c:v>76.745775327471705</c:v>
                </c:pt>
                <c:pt idx="50">
                  <c:v>76.322600858446123</c:v>
                </c:pt>
                <c:pt idx="51">
                  <c:v>75.806439056869948</c:v>
                </c:pt>
                <c:pt idx="52">
                  <c:v>75.197918786389721</c:v>
                </c:pt>
                <c:pt idx="53">
                  <c:v>74.497781435219707</c:v>
                </c:pt>
                <c:pt idx="54">
                  <c:v>73.706880012874407</c:v>
                </c:pt>
                <c:pt idx="55">
                  <c:v>72.826178110907904</c:v>
                </c:pt>
                <c:pt idx="56">
                  <c:v>71.856748728926021</c:v>
                </c:pt>
                <c:pt idx="57">
                  <c:v>70.799772967301578</c:v>
                </c:pt>
                <c:pt idx="58">
                  <c:v>69.656538588185441</c:v>
                </c:pt>
                <c:pt idx="59">
                  <c:v>68.428438446566844</c:v>
                </c:pt>
                <c:pt idx="60">
                  <c:v>67.116968793294006</c:v>
                </c:pt>
                <c:pt idx="61">
                  <c:v>65.723727452123015</c:v>
                </c:pt>
                <c:pt idx="62">
                  <c:v>64.250411873015736</c:v>
                </c:pt>
                <c:pt idx="63">
                  <c:v>62.698817064058424</c:v>
                </c:pt>
                <c:pt idx="64">
                  <c:v>61.070833404520954</c:v>
                </c:pt>
                <c:pt idx="65">
                  <c:v>59.368444341720796</c:v>
                </c:pt>
                <c:pt idx="66">
                  <c:v>57.593723974498054</c:v>
                </c:pt>
                <c:pt idx="67">
                  <c:v>55.748834526245481</c:v>
                </c:pt>
                <c:pt idx="68">
                  <c:v>53.836023710572277</c:v>
                </c:pt>
                <c:pt idx="69">
                  <c:v>51.857621992811531</c:v>
                </c:pt>
                <c:pt idx="70">
                  <c:v>49.816039750706807</c:v>
                </c:pt>
                <c:pt idx="71">
                  <c:v>47.713764337738525</c:v>
                </c:pt>
                <c:pt idx="72">
                  <c:v>45.553357052666676</c:v>
                </c:pt>
                <c:pt idx="73">
                  <c:v>43.337450018982885</c:v>
                </c:pt>
                <c:pt idx="74">
                  <c:v>41.068742978073388</c:v>
                </c:pt>
                <c:pt idx="75">
                  <c:v>38.749999999999993</c:v>
                </c:pt>
                <c:pt idx="76">
                  <c:v>36.384046115906557</c:v>
                </c:pt>
                <c:pt idx="77">
                  <c:v>33.973763876153491</c:v>
                </c:pt>
                <c:pt idx="78">
                  <c:v>31.522089838374534</c:v>
                </c:pt>
                <c:pt idx="79">
                  <c:v>29.032010989733198</c:v>
                </c:pt>
                <c:pt idx="80">
                  <c:v>26.506561107739337</c:v>
                </c:pt>
                <c:pt idx="81">
                  <c:v>23.948817064058431</c:v>
                </c:pt>
                <c:pt idx="82">
                  <c:v>21.361895075817475</c:v>
                </c:pt>
                <c:pt idx="83">
                  <c:v>18.748946908974251</c:v>
                </c:pt>
                <c:pt idx="84">
                  <c:v>16.113156038376346</c:v>
                </c:pt>
                <c:pt idx="85">
                  <c:v>13.457733769187096</c:v>
                </c:pt>
                <c:pt idx="86">
                  <c:v>10.785915324405096</c:v>
                </c:pt>
                <c:pt idx="87">
                  <c:v>8.1009559032431646</c:v>
                </c:pt>
                <c:pt idx="88">
                  <c:v>5.4061267151697283</c:v>
                </c:pt>
                <c:pt idx="89">
                  <c:v>2.7047109944438041</c:v>
                </c:pt>
                <c:pt idx="90">
                  <c:v>9.4910126933919866E-15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B7D-F941-87FF-620F34FAD3E8}"/>
            </c:ext>
          </c:extLst>
        </c:ser>
        <c:ser>
          <c:idx val="2"/>
          <c:order val="2"/>
          <c:tx>
            <c:v>TX-03 Arcilla limosa</c:v>
          </c:tx>
          <c:spPr>
            <a:ln w="15840">
              <a:solidFill>
                <a:srgbClr val="8800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'Datos Gráfico'!$F$19:$F$109</c:f>
              <c:numCache>
                <c:formatCode>#,##0.0</c:formatCode>
                <c:ptCount val="91"/>
                <c:pt idx="0">
                  <c:v>468</c:v>
                </c:pt>
                <c:pt idx="1">
                  <c:v>467.91837082055883</c:v>
                </c:pt>
                <c:pt idx="2">
                  <c:v>467.67358273481648</c:v>
                </c:pt>
                <c:pt idx="3">
                  <c:v>467.26593397934863</c:v>
                </c:pt>
                <c:pt idx="4">
                  <c:v>466.69592121137043</c:v>
                </c:pt>
                <c:pt idx="5">
                  <c:v>465.96423890363587</c:v>
                </c:pt>
                <c:pt idx="6">
                  <c:v>465.07177849832999</c:v>
                </c:pt>
                <c:pt idx="7">
                  <c:v>464.01962732098355</c:v>
                </c:pt>
                <c:pt idx="8">
                  <c:v>462.8090672557347</c:v>
                </c:pt>
                <c:pt idx="9">
                  <c:v>461.44157318355059</c:v>
                </c:pt>
                <c:pt idx="10">
                  <c:v>459.91881118531171</c:v>
                </c:pt>
                <c:pt idx="11">
                  <c:v>458.24263651194951</c:v>
                </c:pt>
                <c:pt idx="12">
                  <c:v>456.41509132410852</c:v>
                </c:pt>
                <c:pt idx="13">
                  <c:v>454.43840220408839</c:v>
                </c:pt>
                <c:pt idx="14">
                  <c:v>452.31497744309621</c:v>
                </c:pt>
                <c:pt idx="15">
                  <c:v>450.0474041071148</c:v>
                </c:pt>
                <c:pt idx="16">
                  <c:v>447.63844488496107</c:v>
                </c:pt>
                <c:pt idx="17">
                  <c:v>445.09103472237558</c:v>
                </c:pt>
                <c:pt idx="18">
                  <c:v>442.40827724624296</c:v>
                </c:pt>
                <c:pt idx="19">
                  <c:v>439.59344098330075</c:v>
                </c:pt>
                <c:pt idx="20">
                  <c:v>436.64995537794306</c:v>
                </c:pt>
                <c:pt idx="21">
                  <c:v>433.58140661397084</c:v>
                </c:pt>
                <c:pt idx="22">
                  <c:v>430.39153324537926</c:v>
                </c:pt>
                <c:pt idx="23">
                  <c:v>427.08422164150568</c:v>
                </c:pt>
                <c:pt idx="24">
                  <c:v>423.66350125208703</c:v>
                </c:pt>
                <c:pt idx="25">
                  <c:v>420.1335396979963</c:v>
                </c:pt>
                <c:pt idx="26">
                  <c:v>416.49863769363822</c:v>
                </c:pt>
                <c:pt idx="27">
                  <c:v>412.76322380719137</c:v>
                </c:pt>
                <c:pt idx="28">
                  <c:v>408.93184906508009</c:v>
                </c:pt>
                <c:pt idx="29">
                  <c:v>405.00918140724946</c:v>
                </c:pt>
                <c:pt idx="30">
                  <c:v>401</c:v>
                </c:pt>
                <c:pt idx="31">
                  <c:v>396.90918941330938</c:v>
                </c:pt>
                <c:pt idx="32">
                  <c:v>392.74173366973639</c:v>
                </c:pt>
                <c:pt idx="33">
                  <c:v>388.50271017215721</c:v>
                </c:pt>
                <c:pt idx="34">
                  <c:v>384.19728351773222</c:v>
                </c:pt>
                <c:pt idx="35">
                  <c:v>379.83069920563963</c:v>
                </c:pt>
                <c:pt idx="36">
                  <c:v>375.40827724624296</c:v>
                </c:pt>
                <c:pt idx="37">
                  <c:v>370.93540567947787</c:v>
                </c:pt>
                <c:pt idx="38">
                  <c:v>366.4175340103555</c:v>
                </c:pt>
                <c:pt idx="39">
                  <c:v>361.86016656957975</c:v>
                </c:pt>
                <c:pt idx="40">
                  <c:v>357.26885580736865</c:v>
                </c:pt>
                <c:pt idx="41">
                  <c:v>352.64919552864882</c:v>
                </c:pt>
                <c:pt idx="42">
                  <c:v>348.00681407786556</c:v>
                </c:pt>
                <c:pt idx="43">
                  <c:v>343.34736748171281</c:v>
                </c:pt>
                <c:pt idx="44">
                  <c:v>338.67653255813514</c:v>
                </c:pt>
                <c:pt idx="45">
                  <c:v>334</c:v>
                </c:pt>
                <c:pt idx="46">
                  <c:v>329.32346744186492</c:v>
                </c:pt>
                <c:pt idx="47">
                  <c:v>324.65263251828719</c:v>
                </c:pt>
                <c:pt idx="48">
                  <c:v>319.99318592213444</c:v>
                </c:pt>
                <c:pt idx="49">
                  <c:v>315.35080447135124</c:v>
                </c:pt>
                <c:pt idx="50">
                  <c:v>310.73114419263135</c:v>
                </c:pt>
                <c:pt idx="51">
                  <c:v>306.13983343042025</c:v>
                </c:pt>
                <c:pt idx="52">
                  <c:v>301.5824659896445</c:v>
                </c:pt>
                <c:pt idx="53">
                  <c:v>297.06459432052213</c:v>
                </c:pt>
                <c:pt idx="54">
                  <c:v>292.59172275375704</c:v>
                </c:pt>
                <c:pt idx="55">
                  <c:v>288.16930079436042</c:v>
                </c:pt>
                <c:pt idx="56">
                  <c:v>283.80271648226778</c:v>
                </c:pt>
                <c:pt idx="57">
                  <c:v>279.49728982784279</c:v>
                </c:pt>
                <c:pt idx="58">
                  <c:v>275.25826633026361</c:v>
                </c:pt>
                <c:pt idx="59">
                  <c:v>271.09081058669068</c:v>
                </c:pt>
                <c:pt idx="60">
                  <c:v>267</c:v>
                </c:pt>
                <c:pt idx="61">
                  <c:v>262.99081859275054</c:v>
                </c:pt>
                <c:pt idx="62">
                  <c:v>259.06815093491991</c:v>
                </c:pt>
                <c:pt idx="63">
                  <c:v>255.23677619280863</c:v>
                </c:pt>
                <c:pt idx="64">
                  <c:v>251.50136230636178</c:v>
                </c:pt>
                <c:pt idx="65">
                  <c:v>247.86646030200373</c:v>
                </c:pt>
                <c:pt idx="66">
                  <c:v>244.336498747913</c:v>
                </c:pt>
                <c:pt idx="67">
                  <c:v>240.91577835849438</c:v>
                </c:pt>
                <c:pt idx="68">
                  <c:v>237.60846675462074</c:v>
                </c:pt>
                <c:pt idx="69">
                  <c:v>234.41859338602922</c:v>
                </c:pt>
                <c:pt idx="70">
                  <c:v>231.35004462205694</c:v>
                </c:pt>
                <c:pt idx="71">
                  <c:v>228.40655901669925</c:v>
                </c:pt>
                <c:pt idx="72">
                  <c:v>225.59172275375704</c:v>
                </c:pt>
                <c:pt idx="73">
                  <c:v>222.90896527762442</c:v>
                </c:pt>
                <c:pt idx="74">
                  <c:v>220.36155511503893</c:v>
                </c:pt>
                <c:pt idx="75">
                  <c:v>217.9525958928852</c:v>
                </c:pt>
                <c:pt idx="76">
                  <c:v>215.68502255690382</c:v>
                </c:pt>
                <c:pt idx="77">
                  <c:v>213.56159779591161</c:v>
                </c:pt>
                <c:pt idx="78">
                  <c:v>211.58490867589148</c:v>
                </c:pt>
                <c:pt idx="79">
                  <c:v>209.75736348805049</c:v>
                </c:pt>
                <c:pt idx="80">
                  <c:v>208.08118881468829</c:v>
                </c:pt>
                <c:pt idx="81">
                  <c:v>206.55842681644941</c:v>
                </c:pt>
                <c:pt idx="82">
                  <c:v>205.1909327442653</c:v>
                </c:pt>
                <c:pt idx="83">
                  <c:v>203.98037267901648</c:v>
                </c:pt>
                <c:pt idx="84">
                  <c:v>202.92822150167004</c:v>
                </c:pt>
                <c:pt idx="85">
                  <c:v>202.03576109636413</c:v>
                </c:pt>
                <c:pt idx="86">
                  <c:v>201.3040787886296</c:v>
                </c:pt>
                <c:pt idx="87">
                  <c:v>200.73406602065137</c:v>
                </c:pt>
                <c:pt idx="88">
                  <c:v>200.32641726518355</c:v>
                </c:pt>
                <c:pt idx="89">
                  <c:v>200.08162917944117</c:v>
                </c:pt>
                <c:pt idx="90">
                  <c:v>200</c:v>
                </c:pt>
              </c:numCache>
            </c:numRef>
          </c:xVal>
          <c:yVal>
            <c:numRef>
              <c:f>'Datos Gráfico'!$G$19:$G$109</c:f>
              <c:numCache>
                <c:formatCode>#,##0.0</c:formatCode>
                <c:ptCount val="91"/>
                <c:pt idx="0">
                  <c:v>0</c:v>
                </c:pt>
                <c:pt idx="1">
                  <c:v>4.67653255813513</c:v>
                </c:pt>
                <c:pt idx="2">
                  <c:v>9.3473674817127907</c:v>
                </c:pt>
                <c:pt idx="3">
                  <c:v>14.006814077865563</c:v>
                </c:pt>
                <c:pt idx="4">
                  <c:v>18.649195528648768</c:v>
                </c:pt>
                <c:pt idx="5">
                  <c:v>23.268855807368663</c:v>
                </c:pt>
                <c:pt idx="6">
                  <c:v>27.860166569579746</c:v>
                </c:pt>
                <c:pt idx="7">
                  <c:v>32.417534010355475</c:v>
                </c:pt>
                <c:pt idx="8">
                  <c:v>36.935405679477888</c:v>
                </c:pt>
                <c:pt idx="9">
                  <c:v>41.408277246242953</c:v>
                </c:pt>
                <c:pt idx="10">
                  <c:v>45.830699205639604</c:v>
                </c:pt>
                <c:pt idx="11">
                  <c:v>50.19728351773221</c:v>
                </c:pt>
                <c:pt idx="12">
                  <c:v>54.502710172157222</c:v>
                </c:pt>
                <c:pt idx="13">
                  <c:v>58.741733669736377</c:v>
                </c:pt>
                <c:pt idx="14">
                  <c:v>62.90918941330937</c:v>
                </c:pt>
                <c:pt idx="15">
                  <c:v>66.999999999999986</c:v>
                </c:pt>
                <c:pt idx="16">
                  <c:v>71.009181407249457</c:v>
                </c:pt>
                <c:pt idx="17">
                  <c:v>74.931849065080087</c:v>
                </c:pt>
                <c:pt idx="18">
                  <c:v>78.763223807191395</c:v>
                </c:pt>
                <c:pt idx="19">
                  <c:v>82.498637693638202</c:v>
                </c:pt>
                <c:pt idx="20">
                  <c:v>86.133539697996255</c:v>
                </c:pt>
                <c:pt idx="21">
                  <c:v>89.663501252087002</c:v>
                </c:pt>
                <c:pt idx="22">
                  <c:v>93.084221641505636</c:v>
                </c:pt>
                <c:pt idx="23">
                  <c:v>96.39153324537925</c:v>
                </c:pt>
                <c:pt idx="24">
                  <c:v>99.581406613970827</c:v>
                </c:pt>
                <c:pt idx="25">
                  <c:v>102.64995537794306</c:v>
                </c:pt>
                <c:pt idx="26">
                  <c:v>105.59344098330075</c:v>
                </c:pt>
                <c:pt idx="27">
                  <c:v>108.40827724624296</c:v>
                </c:pt>
                <c:pt idx="28">
                  <c:v>111.0910347223756</c:v>
                </c:pt>
                <c:pt idx="29">
                  <c:v>113.63844488496107</c:v>
                </c:pt>
                <c:pt idx="30">
                  <c:v>116.04740410711477</c:v>
                </c:pt>
                <c:pt idx="31">
                  <c:v>118.3149774430962</c:v>
                </c:pt>
                <c:pt idx="32">
                  <c:v>120.43840220408836</c:v>
                </c:pt>
                <c:pt idx="33">
                  <c:v>122.41509132410852</c:v>
                </c:pt>
                <c:pt idx="34">
                  <c:v>124.24263651194951</c:v>
                </c:pt>
                <c:pt idx="35">
                  <c:v>125.91881118531171</c:v>
                </c:pt>
                <c:pt idx="36">
                  <c:v>127.44157318355057</c:v>
                </c:pt>
                <c:pt idx="37">
                  <c:v>128.80906725573473</c:v>
                </c:pt>
                <c:pt idx="38">
                  <c:v>130.01962732098352</c:v>
                </c:pt>
                <c:pt idx="39">
                  <c:v>131.07177849832993</c:v>
                </c:pt>
                <c:pt idx="40">
                  <c:v>131.96423890363587</c:v>
                </c:pt>
                <c:pt idx="41">
                  <c:v>132.6959212113704</c:v>
                </c:pt>
                <c:pt idx="42">
                  <c:v>133.26593397934863</c:v>
                </c:pt>
                <c:pt idx="43">
                  <c:v>133.67358273481645</c:v>
                </c:pt>
                <c:pt idx="44">
                  <c:v>133.91837082055883</c:v>
                </c:pt>
                <c:pt idx="45">
                  <c:v>134</c:v>
                </c:pt>
                <c:pt idx="46">
                  <c:v>133.91837082055883</c:v>
                </c:pt>
                <c:pt idx="47">
                  <c:v>133.67358273481645</c:v>
                </c:pt>
                <c:pt idx="48">
                  <c:v>133.26593397934863</c:v>
                </c:pt>
                <c:pt idx="49">
                  <c:v>132.69592121137043</c:v>
                </c:pt>
                <c:pt idx="50">
                  <c:v>131.96423890363587</c:v>
                </c:pt>
                <c:pt idx="51">
                  <c:v>131.07177849832996</c:v>
                </c:pt>
                <c:pt idx="52">
                  <c:v>130.01962732098352</c:v>
                </c:pt>
                <c:pt idx="53">
                  <c:v>128.80906725573473</c:v>
                </c:pt>
                <c:pt idx="54">
                  <c:v>127.44157318355059</c:v>
                </c:pt>
                <c:pt idx="55">
                  <c:v>125.91881118531172</c:v>
                </c:pt>
                <c:pt idx="56">
                  <c:v>124.24263651194951</c:v>
                </c:pt>
                <c:pt idx="57">
                  <c:v>122.41509132410853</c:v>
                </c:pt>
                <c:pt idx="58">
                  <c:v>120.43840220408836</c:v>
                </c:pt>
                <c:pt idx="59">
                  <c:v>118.31497744309623</c:v>
                </c:pt>
                <c:pt idx="60">
                  <c:v>116.04740410711479</c:v>
                </c:pt>
                <c:pt idx="61">
                  <c:v>113.63844488496109</c:v>
                </c:pt>
                <c:pt idx="62">
                  <c:v>111.0910347223756</c:v>
                </c:pt>
                <c:pt idx="63">
                  <c:v>108.40827724624296</c:v>
                </c:pt>
                <c:pt idx="64">
                  <c:v>105.59344098330075</c:v>
                </c:pt>
                <c:pt idx="65">
                  <c:v>102.64995537794306</c:v>
                </c:pt>
                <c:pt idx="66">
                  <c:v>99.581406613970827</c:v>
                </c:pt>
                <c:pt idx="67">
                  <c:v>96.391533245379293</c:v>
                </c:pt>
                <c:pt idx="68">
                  <c:v>93.084221641505621</c:v>
                </c:pt>
                <c:pt idx="69">
                  <c:v>89.66350125208703</c:v>
                </c:pt>
                <c:pt idx="70">
                  <c:v>86.133539697996284</c:v>
                </c:pt>
                <c:pt idx="71">
                  <c:v>82.49863769363823</c:v>
                </c:pt>
                <c:pt idx="72">
                  <c:v>78.763223807191409</c:v>
                </c:pt>
                <c:pt idx="73">
                  <c:v>74.931849065080087</c:v>
                </c:pt>
                <c:pt idx="74">
                  <c:v>71.009181407249471</c:v>
                </c:pt>
                <c:pt idx="75">
                  <c:v>66.999999999999986</c:v>
                </c:pt>
                <c:pt idx="76">
                  <c:v>62.909189413309406</c:v>
                </c:pt>
                <c:pt idx="77">
                  <c:v>58.741733669736355</c:v>
                </c:pt>
                <c:pt idx="78">
                  <c:v>54.502710172157258</c:v>
                </c:pt>
                <c:pt idx="79">
                  <c:v>50.197283517732238</c:v>
                </c:pt>
                <c:pt idx="80">
                  <c:v>45.830699205639633</c:v>
                </c:pt>
                <c:pt idx="81">
                  <c:v>41.408277246242967</c:v>
                </c:pt>
                <c:pt idx="82">
                  <c:v>36.935405679477952</c:v>
                </c:pt>
                <c:pt idx="83">
                  <c:v>32.417534010355475</c:v>
                </c:pt>
                <c:pt idx="84">
                  <c:v>27.860166569579746</c:v>
                </c:pt>
                <c:pt idx="85">
                  <c:v>23.268855807368656</c:v>
                </c:pt>
                <c:pt idx="86">
                  <c:v>18.649195528648811</c:v>
                </c:pt>
                <c:pt idx="87">
                  <c:v>14.006814077865601</c:v>
                </c:pt>
                <c:pt idx="88">
                  <c:v>9.3473674817128209</c:v>
                </c:pt>
                <c:pt idx="89">
                  <c:v>4.6765325581350936</c:v>
                </c:pt>
                <c:pt idx="90">
                  <c:v>1.6410267108574532E-14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B7D-F941-87FF-620F34FAD3E8}"/>
            </c:ext>
          </c:extLst>
        </c:ser>
        <c:ser>
          <c:idx val="3"/>
          <c:order val="3"/>
          <c:tx>
            <c:v>TX-04 Lutita</c:v>
          </c:tx>
          <c:spPr>
            <a:ln w="15840">
              <a:solidFill>
                <a:srgbClr val="22BB22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'Datos Gráfico'!$H$19:$H$109</c:f>
              <c:numCache>
                <c:formatCode>#,##0.0</c:formatCode>
                <c:ptCount val="91"/>
                <c:pt idx="0">
                  <c:v>1850</c:v>
                </c:pt>
                <c:pt idx="1">
                  <c:v>1849.5888082378897</c:v>
                </c:pt>
                <c:pt idx="2">
                  <c:v>1848.3557339253812</c:v>
                </c:pt>
                <c:pt idx="3">
                  <c:v>1846.3022793735845</c:v>
                </c:pt>
                <c:pt idx="4">
                  <c:v>1843.4309464005601</c:v>
                </c:pt>
                <c:pt idx="5">
                  <c:v>1839.7452332832404</c:v>
                </c:pt>
                <c:pt idx="6">
                  <c:v>1835.2496304953188</c:v>
                </c:pt>
                <c:pt idx="7">
                  <c:v>1829.9496152362976</c:v>
                </c:pt>
                <c:pt idx="8">
                  <c:v>1823.8516447583652</c:v>
                </c:pt>
                <c:pt idx="9">
                  <c:v>1816.9631484992287</c:v>
                </c:pt>
                <c:pt idx="10">
                  <c:v>1809.2925190304882</c:v>
                </c:pt>
                <c:pt idx="11">
                  <c:v>1800.8491018325815</c:v>
                </c:pt>
                <c:pt idx="12">
                  <c:v>1791.6431839087554</c:v>
                </c:pt>
                <c:pt idx="13">
                  <c:v>1781.6859812519378</c:v>
                </c:pt>
                <c:pt idx="14">
                  <c:v>1770.9896251797759</c:v>
                </c:pt>
                <c:pt idx="15">
                  <c:v>1759.5671475544962</c:v>
                </c:pt>
                <c:pt idx="16">
                  <c:v>1747.4324649055875</c:v>
                </c:pt>
                <c:pt idx="17">
                  <c:v>1734.6003614746533</c:v>
                </c:pt>
                <c:pt idx="18">
                  <c:v>1721.0864712030896</c:v>
                </c:pt>
                <c:pt idx="19">
                  <c:v>1706.9072586845373</c:v>
                </c:pt>
                <c:pt idx="20">
                  <c:v>1692.0799991053102</c:v>
                </c:pt>
                <c:pt idx="21">
                  <c:v>1676.6227571972411</c:v>
                </c:pt>
                <c:pt idx="22">
                  <c:v>1660.5543652285896</c:v>
                </c:pt>
                <c:pt idx="23">
                  <c:v>1643.8944000598233</c:v>
                </c:pt>
                <c:pt idx="24">
                  <c:v>1626.6631592922292</c:v>
                </c:pt>
                <c:pt idx="25">
                  <c:v>1608.8816365384141</c:v>
                </c:pt>
                <c:pt idx="26">
                  <c:v>1590.5714958448193</c:v>
                </c:pt>
                <c:pt idx="27">
                  <c:v>1571.7550452974194</c:v>
                </c:pt>
                <c:pt idx="28">
                  <c:v>1552.4552098427541</c:v>
                </c:pt>
                <c:pt idx="29">
                  <c:v>1532.6955033574134</c:v>
                </c:pt>
                <c:pt idx="30">
                  <c:v>1512.5</c:v>
                </c:pt>
                <c:pt idx="31">
                  <c:v>1491.8933048804763</c:v>
                </c:pt>
                <c:pt idx="32">
                  <c:v>1470.9005240826273</c:v>
                </c:pt>
                <c:pt idx="33">
                  <c:v>1449.5472340761651</c:v>
                </c:pt>
                <c:pt idx="34">
                  <c:v>1427.8594505557405</c:v>
                </c:pt>
                <c:pt idx="35">
                  <c:v>1405.8635967448265</c:v>
                </c:pt>
                <c:pt idx="36">
                  <c:v>1383.5864712030896</c:v>
                </c:pt>
                <c:pt idx="37">
                  <c:v>1361.0552151764743</c:v>
                </c:pt>
                <c:pt idx="38">
                  <c:v>1338.2972795297758</c:v>
                </c:pt>
                <c:pt idx="39">
                  <c:v>1315.3403913019877</c:v>
                </c:pt>
                <c:pt idx="40">
                  <c:v>1292.212519925178</c:v>
                </c:pt>
                <c:pt idx="41">
                  <c:v>1268.9418431480444</c:v>
                </c:pt>
                <c:pt idx="42">
                  <c:v>1245.5567127056661</c:v>
                </c:pt>
                <c:pt idx="43">
                  <c:v>1222.0856197772846</c:v>
                </c:pt>
                <c:pt idx="44">
                  <c:v>1198.5571602741882</c:v>
                </c:pt>
                <c:pt idx="45">
                  <c:v>1175</c:v>
                </c:pt>
                <c:pt idx="46">
                  <c:v>1151.4428397258121</c:v>
                </c:pt>
                <c:pt idx="47">
                  <c:v>1127.9143802227154</c:v>
                </c:pt>
                <c:pt idx="48">
                  <c:v>1104.4432872943339</c:v>
                </c:pt>
                <c:pt idx="49">
                  <c:v>1081.0581568519558</c:v>
                </c:pt>
                <c:pt idx="50">
                  <c:v>1057.787480074822</c:v>
                </c:pt>
                <c:pt idx="51">
                  <c:v>1034.6596086980126</c:v>
                </c:pt>
                <c:pt idx="52">
                  <c:v>1011.7027204702242</c:v>
                </c:pt>
                <c:pt idx="53">
                  <c:v>988.94478482352565</c:v>
                </c:pt>
                <c:pt idx="54">
                  <c:v>966.41352879691055</c:v>
                </c:pt>
                <c:pt idx="55">
                  <c:v>944.1364032551736</c:v>
                </c:pt>
                <c:pt idx="56">
                  <c:v>922.14054944425936</c:v>
                </c:pt>
                <c:pt idx="57">
                  <c:v>900.45276592383493</c:v>
                </c:pt>
                <c:pt idx="58">
                  <c:v>879.09947591737273</c:v>
                </c:pt>
                <c:pt idx="59">
                  <c:v>858.10669511952392</c:v>
                </c:pt>
                <c:pt idx="60">
                  <c:v>837.50000000000011</c:v>
                </c:pt>
                <c:pt idx="61">
                  <c:v>817.30449664258674</c:v>
                </c:pt>
                <c:pt idx="62">
                  <c:v>797.54479015724598</c:v>
                </c:pt>
                <c:pt idx="63">
                  <c:v>778.24495470258069</c:v>
                </c:pt>
                <c:pt idx="64">
                  <c:v>759.42850415518069</c:v>
                </c:pt>
                <c:pt idx="65">
                  <c:v>741.11836346158589</c:v>
                </c:pt>
                <c:pt idx="66">
                  <c:v>723.33684070777076</c:v>
                </c:pt>
                <c:pt idx="67">
                  <c:v>706.10559994017694</c:v>
                </c:pt>
                <c:pt idx="68">
                  <c:v>689.44563477141037</c:v>
                </c:pt>
                <c:pt idx="69">
                  <c:v>673.37724280275904</c:v>
                </c:pt>
                <c:pt idx="70">
                  <c:v>657.92000089468991</c:v>
                </c:pt>
                <c:pt idx="71">
                  <c:v>643.09274131546272</c:v>
                </c:pt>
                <c:pt idx="72">
                  <c:v>628.91352879691055</c:v>
                </c:pt>
                <c:pt idx="73">
                  <c:v>615.39963852534686</c:v>
                </c:pt>
                <c:pt idx="74">
                  <c:v>602.56753509441251</c:v>
                </c:pt>
                <c:pt idx="75">
                  <c:v>590.43285244550384</c:v>
                </c:pt>
                <c:pt idx="76">
                  <c:v>579.01037482022446</c:v>
                </c:pt>
                <c:pt idx="77">
                  <c:v>568.31401874806227</c:v>
                </c:pt>
                <c:pt idx="78">
                  <c:v>558.35681609124447</c:v>
                </c:pt>
                <c:pt idx="79">
                  <c:v>549.15089816741852</c:v>
                </c:pt>
                <c:pt idx="80">
                  <c:v>540.70748096951183</c:v>
                </c:pt>
                <c:pt idx="81">
                  <c:v>533.03685150077138</c:v>
                </c:pt>
                <c:pt idx="82">
                  <c:v>526.14835524163493</c:v>
                </c:pt>
                <c:pt idx="83">
                  <c:v>520.05038476370237</c:v>
                </c:pt>
                <c:pt idx="84">
                  <c:v>514.7503695046812</c:v>
                </c:pt>
                <c:pt idx="85">
                  <c:v>510.2547667167596</c:v>
                </c:pt>
                <c:pt idx="86">
                  <c:v>506.56905359944005</c:v>
                </c:pt>
                <c:pt idx="87">
                  <c:v>503.6977206264155</c:v>
                </c:pt>
                <c:pt idx="88">
                  <c:v>501.64426607461871</c:v>
                </c:pt>
                <c:pt idx="89">
                  <c:v>500.41119176211032</c:v>
                </c:pt>
                <c:pt idx="90">
                  <c:v>500</c:v>
                </c:pt>
              </c:numCache>
            </c:numRef>
          </c:xVal>
          <c:yVal>
            <c:numRef>
              <c:f>'Datos Gráfico'!$I$19:$I$109</c:f>
              <c:numCache>
                <c:formatCode>#,##0.0</c:formatCode>
                <c:ptCount val="91"/>
                <c:pt idx="0">
                  <c:v>0</c:v>
                </c:pt>
                <c:pt idx="1">
                  <c:v>23.557160274188153</c:v>
                </c:pt>
                <c:pt idx="2">
                  <c:v>47.085619777284577</c:v>
                </c:pt>
                <c:pt idx="3">
                  <c:v>70.556712705666087</c:v>
                </c:pt>
                <c:pt idx="4">
                  <c:v>93.941843148044171</c:v>
                </c:pt>
                <c:pt idx="5">
                  <c:v>117.21251992517797</c:v>
                </c:pt>
                <c:pt idx="6">
                  <c:v>140.34039130198752</c:v>
                </c:pt>
                <c:pt idx="7">
                  <c:v>163.29727952977572</c:v>
                </c:pt>
                <c:pt idx="8">
                  <c:v>186.05521517647443</c:v>
                </c:pt>
                <c:pt idx="9">
                  <c:v>208.5864712030895</c:v>
                </c:pt>
                <c:pt idx="10">
                  <c:v>230.86359674482637</c:v>
                </c:pt>
                <c:pt idx="11">
                  <c:v>252.85945055574061</c:v>
                </c:pt>
                <c:pt idx="12">
                  <c:v>274.54723407616513</c:v>
                </c:pt>
                <c:pt idx="13">
                  <c:v>295.90052408262727</c:v>
                </c:pt>
                <c:pt idx="14">
                  <c:v>316.89330488047631</c:v>
                </c:pt>
                <c:pt idx="15">
                  <c:v>337.49999999999994</c:v>
                </c:pt>
                <c:pt idx="16">
                  <c:v>357.69550335741332</c:v>
                </c:pt>
                <c:pt idx="17">
                  <c:v>377.45520984275419</c:v>
                </c:pt>
                <c:pt idx="18">
                  <c:v>396.75504529741937</c:v>
                </c:pt>
                <c:pt idx="19">
                  <c:v>415.57149584481925</c:v>
                </c:pt>
                <c:pt idx="20">
                  <c:v>433.881636538414</c:v>
                </c:pt>
                <c:pt idx="21">
                  <c:v>451.6631592922293</c:v>
                </c:pt>
                <c:pt idx="22">
                  <c:v>468.89440005982317</c:v>
                </c:pt>
                <c:pt idx="23">
                  <c:v>485.55436522858946</c:v>
                </c:pt>
                <c:pt idx="24">
                  <c:v>501.62275719724113</c:v>
                </c:pt>
                <c:pt idx="25">
                  <c:v>517.07999910531021</c:v>
                </c:pt>
                <c:pt idx="26">
                  <c:v>531.9072586845374</c:v>
                </c:pt>
                <c:pt idx="27">
                  <c:v>546.08647120308956</c:v>
                </c:pt>
                <c:pt idx="28">
                  <c:v>559.60036147465314</c:v>
                </c:pt>
                <c:pt idx="29">
                  <c:v>572.43246490558749</c:v>
                </c:pt>
                <c:pt idx="30">
                  <c:v>584.56714755449605</c:v>
                </c:pt>
                <c:pt idx="31">
                  <c:v>595.98962517977566</c:v>
                </c:pt>
                <c:pt idx="32">
                  <c:v>606.68598125193762</c:v>
                </c:pt>
                <c:pt idx="33">
                  <c:v>616.64318390875553</c:v>
                </c:pt>
                <c:pt idx="34">
                  <c:v>625.84910183258148</c:v>
                </c:pt>
                <c:pt idx="35">
                  <c:v>634.29251903048817</c:v>
                </c:pt>
                <c:pt idx="36">
                  <c:v>641.96314849922862</c:v>
                </c:pt>
                <c:pt idx="37">
                  <c:v>648.8516447583653</c:v>
                </c:pt>
                <c:pt idx="38">
                  <c:v>654.94961523629763</c:v>
                </c:pt>
                <c:pt idx="39">
                  <c:v>660.2496304953188</c:v>
                </c:pt>
                <c:pt idx="40">
                  <c:v>664.7452332832404</c:v>
                </c:pt>
                <c:pt idx="41">
                  <c:v>668.43094640055995</c:v>
                </c:pt>
                <c:pt idx="42">
                  <c:v>671.3022793735845</c:v>
                </c:pt>
                <c:pt idx="43">
                  <c:v>673.35573392538129</c:v>
                </c:pt>
                <c:pt idx="44">
                  <c:v>674.58880823788968</c:v>
                </c:pt>
                <c:pt idx="45">
                  <c:v>675</c:v>
                </c:pt>
                <c:pt idx="46">
                  <c:v>674.58880823788968</c:v>
                </c:pt>
                <c:pt idx="47">
                  <c:v>673.35573392538129</c:v>
                </c:pt>
                <c:pt idx="48">
                  <c:v>671.3022793735845</c:v>
                </c:pt>
                <c:pt idx="49">
                  <c:v>668.43094640055995</c:v>
                </c:pt>
                <c:pt idx="50">
                  <c:v>664.7452332832404</c:v>
                </c:pt>
                <c:pt idx="51">
                  <c:v>660.2496304953188</c:v>
                </c:pt>
                <c:pt idx="52">
                  <c:v>654.94961523629763</c:v>
                </c:pt>
                <c:pt idx="53">
                  <c:v>648.8516447583653</c:v>
                </c:pt>
                <c:pt idx="54">
                  <c:v>641.96314849922874</c:v>
                </c:pt>
                <c:pt idx="55">
                  <c:v>634.29251903048817</c:v>
                </c:pt>
                <c:pt idx="56">
                  <c:v>625.84910183258148</c:v>
                </c:pt>
                <c:pt idx="57">
                  <c:v>616.64318390875565</c:v>
                </c:pt>
                <c:pt idx="58">
                  <c:v>606.68598125193762</c:v>
                </c:pt>
                <c:pt idx="59">
                  <c:v>595.98962517977577</c:v>
                </c:pt>
                <c:pt idx="60">
                  <c:v>584.56714755449616</c:v>
                </c:pt>
                <c:pt idx="61">
                  <c:v>572.43246490558761</c:v>
                </c:pt>
                <c:pt idx="62">
                  <c:v>559.60036147465314</c:v>
                </c:pt>
                <c:pt idx="63">
                  <c:v>546.08647120308956</c:v>
                </c:pt>
                <c:pt idx="64">
                  <c:v>531.9072586845374</c:v>
                </c:pt>
                <c:pt idx="65">
                  <c:v>517.07999910531021</c:v>
                </c:pt>
                <c:pt idx="66">
                  <c:v>501.62275719724113</c:v>
                </c:pt>
                <c:pt idx="67">
                  <c:v>485.55436522858969</c:v>
                </c:pt>
                <c:pt idx="68">
                  <c:v>468.89440005982306</c:v>
                </c:pt>
                <c:pt idx="69">
                  <c:v>451.66315929222947</c:v>
                </c:pt>
                <c:pt idx="70">
                  <c:v>433.88163653841417</c:v>
                </c:pt>
                <c:pt idx="71">
                  <c:v>415.57149584481942</c:v>
                </c:pt>
                <c:pt idx="72">
                  <c:v>396.75504529741943</c:v>
                </c:pt>
                <c:pt idx="73">
                  <c:v>377.45520984275419</c:v>
                </c:pt>
                <c:pt idx="74">
                  <c:v>357.69550335741337</c:v>
                </c:pt>
                <c:pt idx="75">
                  <c:v>337.49999999999994</c:v>
                </c:pt>
                <c:pt idx="76">
                  <c:v>316.89330488047648</c:v>
                </c:pt>
                <c:pt idx="77">
                  <c:v>295.90052408262716</c:v>
                </c:pt>
                <c:pt idx="78">
                  <c:v>274.5472340761653</c:v>
                </c:pt>
                <c:pt idx="79">
                  <c:v>252.85945055574075</c:v>
                </c:pt>
                <c:pt idx="80">
                  <c:v>230.86359674482648</c:v>
                </c:pt>
                <c:pt idx="81">
                  <c:v>208.58647120308956</c:v>
                </c:pt>
                <c:pt idx="82">
                  <c:v>186.05521517647477</c:v>
                </c:pt>
                <c:pt idx="83">
                  <c:v>163.29727952977572</c:v>
                </c:pt>
                <c:pt idx="84">
                  <c:v>140.34039130198752</c:v>
                </c:pt>
                <c:pt idx="85">
                  <c:v>117.21251992517793</c:v>
                </c:pt>
                <c:pt idx="86">
                  <c:v>93.94184314804437</c:v>
                </c:pt>
                <c:pt idx="87">
                  <c:v>70.556712705666271</c:v>
                </c:pt>
                <c:pt idx="88">
                  <c:v>47.085619777284727</c:v>
                </c:pt>
                <c:pt idx="89">
                  <c:v>23.557160274187972</c:v>
                </c:pt>
                <c:pt idx="90">
                  <c:v>8.2663658942446339E-14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B7D-F941-87FF-620F34FAD3E8}"/>
            </c:ext>
          </c:extLst>
        </c:ser>
        <c:ser>
          <c:idx val="4"/>
          <c:order val="4"/>
          <c:tx>
            <c:v>TX-05 Lutita</c:v>
          </c:tx>
          <c:spPr>
            <a:ln w="15840">
              <a:solidFill>
                <a:srgbClr val="0099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'Datos Gráfico'!$J$19:$J$109</c:f>
              <c:numCache>
                <c:formatCode>#,##0.0</c:formatCode>
                <c:ptCount val="91"/>
                <c:pt idx="0">
                  <c:v>3200</c:v>
                </c:pt>
                <c:pt idx="1">
                  <c:v>3199.3299097210056</c:v>
                </c:pt>
                <c:pt idx="2">
                  <c:v>3197.3204552858069</c:v>
                </c:pt>
                <c:pt idx="3">
                  <c:v>3193.9740849051004</c:v>
                </c:pt>
                <c:pt idx="4">
                  <c:v>3189.2948756157275</c:v>
                </c:pt>
                <c:pt idx="5">
                  <c:v>3183.2885283134287</c:v>
                </c:pt>
                <c:pt idx="6">
                  <c:v>3175.9623608071861</c:v>
                </c:pt>
                <c:pt idx="7">
                  <c:v>3167.3252989035964</c:v>
                </c:pt>
                <c:pt idx="8">
                  <c:v>3157.3878655321505</c:v>
                </c:pt>
                <c:pt idx="9">
                  <c:v>3146.1621679246691</c:v>
                </c:pt>
                <c:pt idx="10">
                  <c:v>3133.6618828644996</c:v>
                </c:pt>
                <c:pt idx="11">
                  <c:v>3119.9022400234662</c:v>
                </c:pt>
                <c:pt idx="12">
                  <c:v>3104.9000034068608</c:v>
                </c:pt>
                <c:pt idx="13">
                  <c:v>3088.6734509290836</c:v>
                </c:pt>
                <c:pt idx="14">
                  <c:v>3071.24235214482</c:v>
                </c:pt>
                <c:pt idx="15">
                  <c:v>3052.6279441628826</c:v>
                </c:pt>
                <c:pt idx="16">
                  <c:v>3032.8529057720684</c:v>
                </c:pt>
                <c:pt idx="17">
                  <c:v>3011.941329810546</c:v>
                </c:pt>
                <c:pt idx="18">
                  <c:v>2989.9186938124421</c:v>
                </c:pt>
                <c:pt idx="19">
                  <c:v>2966.8118289673944</c:v>
                </c:pt>
                <c:pt idx="20">
                  <c:v>2942.6488874308757</c:v>
                </c:pt>
                <c:pt idx="21">
                  <c:v>2917.4593080251334</c:v>
                </c:pt>
                <c:pt idx="22">
                  <c:v>2891.2737803725163</c:v>
                </c:pt>
                <c:pt idx="23">
                  <c:v>2864.1242075048972</c:v>
                </c:pt>
                <c:pt idx="24">
                  <c:v>2836.0436669947439</c:v>
                </c:pt>
                <c:pt idx="25">
                  <c:v>2807.0663706551932</c:v>
                </c:pt>
                <c:pt idx="26">
                  <c:v>2777.2276228582241</c:v>
                </c:pt>
                <c:pt idx="27">
                  <c:v>2746.5637775217206</c:v>
                </c:pt>
                <c:pt idx="28">
                  <c:v>2715.1121938178212</c:v>
                </c:pt>
                <c:pt idx="29">
                  <c:v>2682.9111906565254</c:v>
                </c:pt>
                <c:pt idx="30">
                  <c:v>2650</c:v>
                </c:pt>
                <c:pt idx="31">
                  <c:v>2616.4187190644798</c:v>
                </c:pt>
                <c:pt idx="32">
                  <c:v>2582.2082614679853</c:v>
                </c:pt>
                <c:pt idx="33">
                  <c:v>2547.4103073833803</c:v>
                </c:pt>
                <c:pt idx="34">
                  <c:v>2512.0672527575034</c:v>
                </c:pt>
                <c:pt idx="35">
                  <c:v>2476.2221576582356</c:v>
                </c:pt>
                <c:pt idx="36">
                  <c:v>2439.9186938124421</c:v>
                </c:pt>
                <c:pt idx="37">
                  <c:v>2403.2010913986992</c:v>
                </c:pt>
                <c:pt idx="38">
                  <c:v>2366.1140851596347</c:v>
                </c:pt>
                <c:pt idx="39">
                  <c:v>2328.7028598995353</c:v>
                </c:pt>
                <c:pt idx="40">
                  <c:v>2291.0129954336235</c:v>
                </c:pt>
                <c:pt idx="41">
                  <c:v>2253.0904110560723</c:v>
                </c:pt>
                <c:pt idx="42">
                  <c:v>2214.9813095944187</c:v>
                </c:pt>
                <c:pt idx="43">
                  <c:v>2176.7321211185381</c:v>
                </c:pt>
                <c:pt idx="44">
                  <c:v>2138.3894463727511</c:v>
                </c:pt>
                <c:pt idx="45">
                  <c:v>2100</c:v>
                </c:pt>
                <c:pt idx="46">
                  <c:v>2061.6105536272494</c:v>
                </c:pt>
                <c:pt idx="47">
                  <c:v>2023.2678788814621</c:v>
                </c:pt>
                <c:pt idx="48">
                  <c:v>1985.0186904055813</c:v>
                </c:pt>
                <c:pt idx="49">
                  <c:v>1946.9095889439282</c:v>
                </c:pt>
                <c:pt idx="50">
                  <c:v>1908.9870045663768</c:v>
                </c:pt>
                <c:pt idx="51">
                  <c:v>1871.297140100465</c:v>
                </c:pt>
                <c:pt idx="52">
                  <c:v>1833.8859148403653</c:v>
                </c:pt>
                <c:pt idx="53">
                  <c:v>1796.798908601301</c:v>
                </c:pt>
                <c:pt idx="54">
                  <c:v>1760.0813061875579</c:v>
                </c:pt>
                <c:pt idx="55">
                  <c:v>1723.7778423417644</c:v>
                </c:pt>
                <c:pt idx="56">
                  <c:v>1687.9327472424966</c:v>
                </c:pt>
                <c:pt idx="57">
                  <c:v>1652.5896926166199</c:v>
                </c:pt>
                <c:pt idx="58">
                  <c:v>1617.7917385320147</c:v>
                </c:pt>
                <c:pt idx="59">
                  <c:v>1583.5812809355205</c:v>
                </c:pt>
                <c:pt idx="60">
                  <c:v>1550.0000000000002</c:v>
                </c:pt>
                <c:pt idx="61">
                  <c:v>1517.0888093434746</c:v>
                </c:pt>
                <c:pt idx="62">
                  <c:v>1484.8878061821788</c:v>
                </c:pt>
                <c:pt idx="63">
                  <c:v>1453.4362224782797</c:v>
                </c:pt>
                <c:pt idx="64">
                  <c:v>1422.7723771417759</c:v>
                </c:pt>
                <c:pt idx="65">
                  <c:v>1392.9336293448068</c:v>
                </c:pt>
                <c:pt idx="66">
                  <c:v>1363.9563330052561</c:v>
                </c:pt>
                <c:pt idx="67">
                  <c:v>1335.8757924951033</c:v>
                </c:pt>
                <c:pt idx="68">
                  <c:v>1308.7262196274837</c:v>
                </c:pt>
                <c:pt idx="69">
                  <c:v>1282.5406919748666</c:v>
                </c:pt>
                <c:pt idx="70">
                  <c:v>1257.3511125691243</c:v>
                </c:pt>
                <c:pt idx="71">
                  <c:v>1233.1881710326059</c:v>
                </c:pt>
                <c:pt idx="72">
                  <c:v>1210.0813061875579</c:v>
                </c:pt>
                <c:pt idx="73">
                  <c:v>1188.0586701894542</c:v>
                </c:pt>
                <c:pt idx="74">
                  <c:v>1167.1470942279316</c:v>
                </c:pt>
                <c:pt idx="75">
                  <c:v>1147.3720558371174</c:v>
                </c:pt>
                <c:pt idx="76">
                  <c:v>1128.7576478551805</c:v>
                </c:pt>
                <c:pt idx="77">
                  <c:v>1111.3265490709164</c:v>
                </c:pt>
                <c:pt idx="78">
                  <c:v>1095.0999965931392</c:v>
                </c:pt>
                <c:pt idx="79">
                  <c:v>1080.097759976534</c:v>
                </c:pt>
                <c:pt idx="80">
                  <c:v>1066.3381171355009</c:v>
                </c:pt>
                <c:pt idx="81">
                  <c:v>1053.8378320753311</c:v>
                </c:pt>
                <c:pt idx="82">
                  <c:v>1042.6121344678495</c:v>
                </c:pt>
                <c:pt idx="83">
                  <c:v>1032.6747010964039</c:v>
                </c:pt>
                <c:pt idx="84">
                  <c:v>1024.0376391928137</c:v>
                </c:pt>
                <c:pt idx="85">
                  <c:v>1016.7114716865713</c:v>
                </c:pt>
                <c:pt idx="86">
                  <c:v>1010.7051243842727</c:v>
                </c:pt>
                <c:pt idx="87">
                  <c:v>1006.0259150948993</c:v>
                </c:pt>
                <c:pt idx="88">
                  <c:v>1002.6795447141933</c:v>
                </c:pt>
                <c:pt idx="89">
                  <c:v>1000.6700902789946</c:v>
                </c:pt>
                <c:pt idx="90">
                  <c:v>1000</c:v>
                </c:pt>
              </c:numCache>
            </c:numRef>
          </c:xVal>
          <c:yVal>
            <c:numRef>
              <c:f>'Datos Gráfico'!$K$19:$K$109</c:f>
              <c:numCache>
                <c:formatCode>#,##0.0</c:formatCode>
                <c:ptCount val="91"/>
                <c:pt idx="0">
                  <c:v>0</c:v>
                </c:pt>
                <c:pt idx="1">
                  <c:v>38.389446372751067</c:v>
                </c:pt>
                <c:pt idx="2">
                  <c:v>76.732121118537833</c:v>
                </c:pt>
                <c:pt idx="3">
                  <c:v>114.9813095944188</c:v>
                </c:pt>
                <c:pt idx="4">
                  <c:v>153.09041105607199</c:v>
                </c:pt>
                <c:pt idx="5">
                  <c:v>191.01299543362336</c:v>
                </c:pt>
                <c:pt idx="6">
                  <c:v>228.70285989953524</c:v>
                </c:pt>
                <c:pt idx="7">
                  <c:v>266.1140851596345</c:v>
                </c:pt>
                <c:pt idx="8">
                  <c:v>303.20109139869908</c:v>
                </c:pt>
                <c:pt idx="9">
                  <c:v>339.91869381244214</c:v>
                </c:pt>
                <c:pt idx="10">
                  <c:v>376.22215765823557</c:v>
                </c:pt>
                <c:pt idx="11">
                  <c:v>412.06725275750324</c:v>
                </c:pt>
                <c:pt idx="12">
                  <c:v>447.41030738338014</c:v>
                </c:pt>
                <c:pt idx="13">
                  <c:v>482.20826146798521</c:v>
                </c:pt>
                <c:pt idx="14">
                  <c:v>516.41871906447989</c:v>
                </c:pt>
                <c:pt idx="15">
                  <c:v>549.99999999999989</c:v>
                </c:pt>
                <c:pt idx="16">
                  <c:v>582.91119065652538</c:v>
                </c:pt>
                <c:pt idx="17">
                  <c:v>615.11219381782155</c:v>
                </c:pt>
                <c:pt idx="18">
                  <c:v>646.56377752172045</c:v>
                </c:pt>
                <c:pt idx="19">
                  <c:v>677.22762285822398</c:v>
                </c:pt>
                <c:pt idx="20">
                  <c:v>707.06637065519317</c:v>
                </c:pt>
                <c:pt idx="21">
                  <c:v>736.04366699474406</c:v>
                </c:pt>
                <c:pt idx="22">
                  <c:v>764.12420750489696</c:v>
                </c:pt>
                <c:pt idx="23">
                  <c:v>791.27378037251617</c:v>
                </c:pt>
                <c:pt idx="24">
                  <c:v>817.45930802513362</c:v>
                </c:pt>
                <c:pt idx="25">
                  <c:v>842.64888743087579</c:v>
                </c:pt>
                <c:pt idx="26">
                  <c:v>866.81182896739426</c:v>
                </c:pt>
                <c:pt idx="27">
                  <c:v>889.91869381244214</c:v>
                </c:pt>
                <c:pt idx="28">
                  <c:v>911.94132981054588</c:v>
                </c:pt>
                <c:pt idx="29">
                  <c:v>932.85290577206854</c:v>
                </c:pt>
                <c:pt idx="30">
                  <c:v>952.6279441628825</c:v>
                </c:pt>
                <c:pt idx="31">
                  <c:v>971.24235214481962</c:v>
                </c:pt>
                <c:pt idx="32">
                  <c:v>988.67345092908363</c:v>
                </c:pt>
                <c:pt idx="33">
                  <c:v>1004.9000034068609</c:v>
                </c:pt>
                <c:pt idx="34">
                  <c:v>1019.9022400234662</c:v>
                </c:pt>
                <c:pt idx="35">
                  <c:v>1033.6618828644991</c:v>
                </c:pt>
                <c:pt idx="36">
                  <c:v>1046.1621679246689</c:v>
                </c:pt>
                <c:pt idx="37">
                  <c:v>1057.3878655321507</c:v>
                </c:pt>
                <c:pt idx="38">
                  <c:v>1067.3252989035961</c:v>
                </c:pt>
                <c:pt idx="39">
                  <c:v>1075.9623608071861</c:v>
                </c:pt>
                <c:pt idx="40">
                  <c:v>1083.2885283134287</c:v>
                </c:pt>
                <c:pt idx="41">
                  <c:v>1089.2948756157273</c:v>
                </c:pt>
                <c:pt idx="42">
                  <c:v>1093.9740849051007</c:v>
                </c:pt>
                <c:pt idx="43">
                  <c:v>1097.3204552858067</c:v>
                </c:pt>
                <c:pt idx="44">
                  <c:v>1099.3299097210054</c:v>
                </c:pt>
                <c:pt idx="45">
                  <c:v>1100</c:v>
                </c:pt>
                <c:pt idx="46">
                  <c:v>1099.3299097210054</c:v>
                </c:pt>
                <c:pt idx="47">
                  <c:v>1097.3204552858067</c:v>
                </c:pt>
                <c:pt idx="48">
                  <c:v>1093.9740849051007</c:v>
                </c:pt>
                <c:pt idx="49">
                  <c:v>1089.2948756157275</c:v>
                </c:pt>
                <c:pt idx="50">
                  <c:v>1083.2885283134287</c:v>
                </c:pt>
                <c:pt idx="51">
                  <c:v>1075.9623608071863</c:v>
                </c:pt>
                <c:pt idx="52">
                  <c:v>1067.3252989035961</c:v>
                </c:pt>
                <c:pt idx="53">
                  <c:v>1057.3878655321507</c:v>
                </c:pt>
                <c:pt idx="54">
                  <c:v>1046.1621679246691</c:v>
                </c:pt>
                <c:pt idx="55">
                  <c:v>1033.6618828644994</c:v>
                </c:pt>
                <c:pt idx="56">
                  <c:v>1019.9022400234662</c:v>
                </c:pt>
                <c:pt idx="57">
                  <c:v>1004.9000034068611</c:v>
                </c:pt>
                <c:pt idx="58">
                  <c:v>988.67345092908363</c:v>
                </c:pt>
                <c:pt idx="59">
                  <c:v>971.24235214481985</c:v>
                </c:pt>
                <c:pt idx="60">
                  <c:v>952.62794416288261</c:v>
                </c:pt>
                <c:pt idx="61">
                  <c:v>932.85290577206865</c:v>
                </c:pt>
                <c:pt idx="62">
                  <c:v>911.94132981054588</c:v>
                </c:pt>
                <c:pt idx="63">
                  <c:v>889.91869381244214</c:v>
                </c:pt>
                <c:pt idx="64">
                  <c:v>866.81182896739426</c:v>
                </c:pt>
                <c:pt idx="65">
                  <c:v>842.64888743087579</c:v>
                </c:pt>
                <c:pt idx="66">
                  <c:v>817.45930802513362</c:v>
                </c:pt>
                <c:pt idx="67">
                  <c:v>791.27378037251651</c:v>
                </c:pt>
                <c:pt idx="68">
                  <c:v>764.12420750489684</c:v>
                </c:pt>
                <c:pt idx="69">
                  <c:v>736.04366699474429</c:v>
                </c:pt>
                <c:pt idx="70">
                  <c:v>707.0663706551934</c:v>
                </c:pt>
                <c:pt idx="71">
                  <c:v>677.22762285822421</c:v>
                </c:pt>
                <c:pt idx="72">
                  <c:v>646.56377752172057</c:v>
                </c:pt>
                <c:pt idx="73">
                  <c:v>615.11219381782155</c:v>
                </c:pt>
                <c:pt idx="74">
                  <c:v>582.91119065652549</c:v>
                </c:pt>
                <c:pt idx="75">
                  <c:v>549.99999999999989</c:v>
                </c:pt>
                <c:pt idx="76">
                  <c:v>516.41871906448023</c:v>
                </c:pt>
                <c:pt idx="77">
                  <c:v>482.20826146798504</c:v>
                </c:pt>
                <c:pt idx="78">
                  <c:v>447.41030738338048</c:v>
                </c:pt>
                <c:pt idx="79">
                  <c:v>412.06725275750347</c:v>
                </c:pt>
                <c:pt idx="80">
                  <c:v>376.22215765823574</c:v>
                </c:pt>
                <c:pt idx="81">
                  <c:v>339.91869381244226</c:v>
                </c:pt>
                <c:pt idx="82">
                  <c:v>303.20109139869965</c:v>
                </c:pt>
                <c:pt idx="83">
                  <c:v>266.1140851596345</c:v>
                </c:pt>
                <c:pt idx="84">
                  <c:v>228.70285989953524</c:v>
                </c:pt>
                <c:pt idx="85">
                  <c:v>191.0129954336233</c:v>
                </c:pt>
                <c:pt idx="86">
                  <c:v>153.09041105607233</c:v>
                </c:pt>
                <c:pt idx="87">
                  <c:v>114.9813095944191</c:v>
                </c:pt>
                <c:pt idx="88">
                  <c:v>76.732121118538075</c:v>
                </c:pt>
                <c:pt idx="89">
                  <c:v>38.389446372750768</c:v>
                </c:pt>
                <c:pt idx="90">
                  <c:v>1.3471114790620886E-13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1B7D-F941-87FF-620F34FAD3E8}"/>
            </c:ext>
          </c:extLst>
        </c:ser>
        <c:ser>
          <c:idx val="5"/>
          <c:order val="5"/>
          <c:tx>
            <c:v>TX-06 Lutita</c:v>
          </c:tx>
          <c:spPr>
            <a:ln w="15840">
              <a:solidFill>
                <a:srgbClr val="0066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'Datos Gráfico'!$L$19:$L$109</c:f>
              <c:numCache>
                <c:formatCode>#,##0.0</c:formatCode>
                <c:ptCount val="91"/>
                <c:pt idx="0">
                  <c:v>5800</c:v>
                </c:pt>
                <c:pt idx="1">
                  <c:v>5798.8425713362822</c:v>
                </c:pt>
                <c:pt idx="2">
                  <c:v>5795.3716954936663</c:v>
                </c:pt>
                <c:pt idx="3">
                  <c:v>5789.5916011997197</c:v>
                </c:pt>
                <c:pt idx="4">
                  <c:v>5781.5093306089839</c:v>
                </c:pt>
                <c:pt idx="5">
                  <c:v>5771.1347307231954</c:v>
                </c:pt>
                <c:pt idx="6">
                  <c:v>5758.4804413942311</c:v>
                </c:pt>
                <c:pt idx="7">
                  <c:v>5743.561879924393</c:v>
                </c:pt>
                <c:pt idx="8">
                  <c:v>5726.3972222828061</c:v>
                </c:pt>
                <c:pt idx="9">
                  <c:v>5707.007380960792</c:v>
                </c:pt>
                <c:pt idx="10">
                  <c:v>5685.4159794932257</c:v>
                </c:pt>
                <c:pt idx="11">
                  <c:v>5661.6493236768965</c:v>
                </c:pt>
                <c:pt idx="12">
                  <c:v>5635.7363695209415</c:v>
                </c:pt>
                <c:pt idx="13">
                  <c:v>5607.7086879684175</c:v>
                </c:pt>
                <c:pt idx="14">
                  <c:v>5577.6004264319618</c:v>
                </c:pt>
                <c:pt idx="15">
                  <c:v>5545.4482671904334</c:v>
                </c:pt>
                <c:pt idx="16">
                  <c:v>5511.291382697209</c:v>
                </c:pt>
                <c:pt idx="17">
                  <c:v>5475.1713878545797</c:v>
                </c:pt>
                <c:pt idx="18">
                  <c:v>5437.1322893123997</c:v>
                </c:pt>
                <c:pt idx="19">
                  <c:v>5397.220431852772</c:v>
                </c:pt>
                <c:pt idx="20">
                  <c:v>5355.484441926058</c:v>
                </c:pt>
                <c:pt idx="21">
                  <c:v>5311.9751684070488</c:v>
                </c:pt>
                <c:pt idx="22">
                  <c:v>5266.7456206434372</c:v>
                </c:pt>
                <c:pt idx="23">
                  <c:v>5219.8509038720949</c:v>
                </c:pt>
                <c:pt idx="24">
                  <c:v>5171.3481520818304</c:v>
                </c:pt>
                <c:pt idx="25">
                  <c:v>5121.2964584044248</c:v>
                </c:pt>
                <c:pt idx="26">
                  <c:v>5069.7568031187511</c:v>
                </c:pt>
                <c:pt idx="27">
                  <c:v>5016.7919793556994</c:v>
                </c:pt>
                <c:pt idx="28">
                  <c:v>4962.4665165944189</c:v>
                </c:pt>
                <c:pt idx="29">
                  <c:v>4906.8466020430897</c:v>
                </c:pt>
                <c:pt idx="30">
                  <c:v>4850</c:v>
                </c:pt>
                <c:pt idx="31">
                  <c:v>4791.9959692931925</c:v>
                </c:pt>
                <c:pt idx="32">
                  <c:v>4732.9051788992474</c:v>
                </c:pt>
                <c:pt idx="33">
                  <c:v>4672.7996218440203</c:v>
                </c:pt>
                <c:pt idx="34">
                  <c:v>4611.7525274902328</c:v>
                </c:pt>
                <c:pt idx="35">
                  <c:v>4549.8382723187706</c:v>
                </c:pt>
                <c:pt idx="36">
                  <c:v>4487.1322893123997</c:v>
                </c:pt>
                <c:pt idx="37">
                  <c:v>4423.7109760522981</c:v>
                </c:pt>
                <c:pt idx="38">
                  <c:v>4359.6516016393689</c:v>
                </c:pt>
                <c:pt idx="39">
                  <c:v>4295.0322125537432</c:v>
                </c:pt>
                <c:pt idx="40">
                  <c:v>4229.9315375671677</c:v>
                </c:pt>
                <c:pt idx="41">
                  <c:v>4164.4288918241245</c:v>
                </c:pt>
                <c:pt idx="42">
                  <c:v>4098.6040802085417</c:v>
                </c:pt>
                <c:pt idx="43">
                  <c:v>4032.5373001138382</c:v>
                </c:pt>
                <c:pt idx="44">
                  <c:v>3966.3090437347519</c:v>
                </c:pt>
                <c:pt idx="45">
                  <c:v>3900</c:v>
                </c:pt>
                <c:pt idx="46">
                  <c:v>3833.6909562652486</c:v>
                </c:pt>
                <c:pt idx="47">
                  <c:v>3767.4626998861618</c:v>
                </c:pt>
                <c:pt idx="48">
                  <c:v>3701.3959197914587</c:v>
                </c:pt>
                <c:pt idx="49">
                  <c:v>3635.5711081758759</c:v>
                </c:pt>
                <c:pt idx="50">
                  <c:v>3570.0684624328323</c:v>
                </c:pt>
                <c:pt idx="51">
                  <c:v>3504.9677874462577</c:v>
                </c:pt>
                <c:pt idx="52">
                  <c:v>3440.3483983606311</c:v>
                </c:pt>
                <c:pt idx="53">
                  <c:v>3376.2890239477019</c:v>
                </c:pt>
                <c:pt idx="54">
                  <c:v>3312.8677106876003</c:v>
                </c:pt>
                <c:pt idx="55">
                  <c:v>3250.1617276812294</c:v>
                </c:pt>
                <c:pt idx="56">
                  <c:v>3188.2474725097672</c:v>
                </c:pt>
                <c:pt idx="57">
                  <c:v>3127.2003781559797</c:v>
                </c:pt>
                <c:pt idx="58">
                  <c:v>3067.0948211007526</c:v>
                </c:pt>
                <c:pt idx="59">
                  <c:v>3008.004030706808</c:v>
                </c:pt>
                <c:pt idx="60">
                  <c:v>2950.0000000000005</c:v>
                </c:pt>
                <c:pt idx="61">
                  <c:v>2893.1533979569108</c:v>
                </c:pt>
                <c:pt idx="62">
                  <c:v>2837.5334834055811</c:v>
                </c:pt>
                <c:pt idx="63">
                  <c:v>2783.2080206443015</c:v>
                </c:pt>
                <c:pt idx="64">
                  <c:v>2730.2431968812493</c:v>
                </c:pt>
                <c:pt idx="65">
                  <c:v>2678.7035415955752</c:v>
                </c:pt>
                <c:pt idx="66">
                  <c:v>2628.6518479181696</c:v>
                </c:pt>
                <c:pt idx="67">
                  <c:v>2580.149096127906</c:v>
                </c:pt>
                <c:pt idx="68">
                  <c:v>2533.2543793565628</c:v>
                </c:pt>
                <c:pt idx="69">
                  <c:v>2488.0248315929512</c:v>
                </c:pt>
                <c:pt idx="70">
                  <c:v>2444.515558073942</c:v>
                </c:pt>
                <c:pt idx="71">
                  <c:v>2402.7795681472285</c:v>
                </c:pt>
                <c:pt idx="72">
                  <c:v>2362.8677106876003</c:v>
                </c:pt>
                <c:pt idx="73">
                  <c:v>2324.8286121454212</c:v>
                </c:pt>
                <c:pt idx="74">
                  <c:v>2288.7086173027906</c:v>
                </c:pt>
                <c:pt idx="75">
                  <c:v>2254.5517328095666</c:v>
                </c:pt>
                <c:pt idx="76">
                  <c:v>2222.3995735680392</c:v>
                </c:pt>
                <c:pt idx="77">
                  <c:v>2192.2913120315825</c:v>
                </c:pt>
                <c:pt idx="78">
                  <c:v>2164.2636304790585</c:v>
                </c:pt>
                <c:pt idx="79">
                  <c:v>2138.3506763231044</c:v>
                </c:pt>
                <c:pt idx="80">
                  <c:v>2114.5840205067743</c:v>
                </c:pt>
                <c:pt idx="81">
                  <c:v>2092.992619039208</c:v>
                </c:pt>
                <c:pt idx="82">
                  <c:v>2073.6027777171948</c:v>
                </c:pt>
                <c:pt idx="83">
                  <c:v>2056.438120075607</c:v>
                </c:pt>
                <c:pt idx="84">
                  <c:v>2041.5195586057691</c:v>
                </c:pt>
                <c:pt idx="85">
                  <c:v>2028.8652692768048</c:v>
                </c:pt>
                <c:pt idx="86">
                  <c:v>2018.4906693910166</c:v>
                </c:pt>
                <c:pt idx="87">
                  <c:v>2010.4083988002808</c:v>
                </c:pt>
                <c:pt idx="88">
                  <c:v>2004.628304506334</c:v>
                </c:pt>
                <c:pt idx="89">
                  <c:v>2001.1574286637181</c:v>
                </c:pt>
                <c:pt idx="90">
                  <c:v>2000</c:v>
                </c:pt>
              </c:numCache>
            </c:numRef>
          </c:xVal>
          <c:yVal>
            <c:numRef>
              <c:f>'Datos Gráfico'!$M$19:$M$109</c:f>
              <c:numCache>
                <c:formatCode>#,##0.0</c:formatCode>
                <c:ptCount val="91"/>
                <c:pt idx="0">
                  <c:v>0</c:v>
                </c:pt>
                <c:pt idx="1">
                  <c:v>66.309043734751839</c:v>
                </c:pt>
                <c:pt idx="2">
                  <c:v>132.53730011383809</c:v>
                </c:pt>
                <c:pt idx="3">
                  <c:v>198.60408020854157</c:v>
                </c:pt>
                <c:pt idx="4">
                  <c:v>264.42889182412432</c:v>
                </c:pt>
                <c:pt idx="5">
                  <c:v>329.93153756716765</c:v>
                </c:pt>
                <c:pt idx="6">
                  <c:v>395.03221255374268</c:v>
                </c:pt>
                <c:pt idx="7">
                  <c:v>459.65160163936866</c:v>
                </c:pt>
                <c:pt idx="8">
                  <c:v>523.71097605229841</c:v>
                </c:pt>
                <c:pt idx="9">
                  <c:v>587.13228931240008</c:v>
                </c:pt>
                <c:pt idx="10">
                  <c:v>649.83827231877058</c:v>
                </c:pt>
                <c:pt idx="11">
                  <c:v>711.75252749023286</c:v>
                </c:pt>
                <c:pt idx="12">
                  <c:v>772.79962184402029</c:v>
                </c:pt>
                <c:pt idx="13">
                  <c:v>832.90517889924718</c:v>
                </c:pt>
                <c:pt idx="14">
                  <c:v>891.9959692931925</c:v>
                </c:pt>
                <c:pt idx="15">
                  <c:v>949.99999999999989</c:v>
                </c:pt>
                <c:pt idx="16">
                  <c:v>1006.8466020430893</c:v>
                </c:pt>
                <c:pt idx="17">
                  <c:v>1062.4665165944191</c:v>
                </c:pt>
                <c:pt idx="18">
                  <c:v>1116.7919793556989</c:v>
                </c:pt>
                <c:pt idx="19">
                  <c:v>1169.7568031187504</c:v>
                </c:pt>
                <c:pt idx="20">
                  <c:v>1221.2964584044246</c:v>
                </c:pt>
                <c:pt idx="21">
                  <c:v>1271.3481520818307</c:v>
                </c:pt>
                <c:pt idx="22">
                  <c:v>1319.8509038720947</c:v>
                </c:pt>
                <c:pt idx="23">
                  <c:v>1366.745620643437</c:v>
                </c:pt>
                <c:pt idx="24">
                  <c:v>1411.9751684070491</c:v>
                </c:pt>
                <c:pt idx="25">
                  <c:v>1455.4844419260583</c:v>
                </c:pt>
                <c:pt idx="26">
                  <c:v>1497.2204318527718</c:v>
                </c:pt>
                <c:pt idx="27">
                  <c:v>1537.1322893124002</c:v>
                </c:pt>
                <c:pt idx="28">
                  <c:v>1575.1713878545793</c:v>
                </c:pt>
                <c:pt idx="29">
                  <c:v>1611.2913826972094</c:v>
                </c:pt>
                <c:pt idx="30">
                  <c:v>1645.4482671904334</c:v>
                </c:pt>
                <c:pt idx="31">
                  <c:v>1677.6004264319611</c:v>
                </c:pt>
                <c:pt idx="32">
                  <c:v>1707.7086879684171</c:v>
                </c:pt>
                <c:pt idx="33">
                  <c:v>1735.7363695209417</c:v>
                </c:pt>
                <c:pt idx="34">
                  <c:v>1761.6493236768961</c:v>
                </c:pt>
                <c:pt idx="35">
                  <c:v>1785.4159794932259</c:v>
                </c:pt>
                <c:pt idx="36">
                  <c:v>1807.0073809607918</c:v>
                </c:pt>
                <c:pt idx="37">
                  <c:v>1826.3972222828058</c:v>
                </c:pt>
                <c:pt idx="38">
                  <c:v>1843.5618799243932</c:v>
                </c:pt>
                <c:pt idx="39">
                  <c:v>1858.4804413942306</c:v>
                </c:pt>
                <c:pt idx="40">
                  <c:v>1871.1347307231952</c:v>
                </c:pt>
                <c:pt idx="41">
                  <c:v>1881.5093306089834</c:v>
                </c:pt>
                <c:pt idx="42">
                  <c:v>1889.5916011997192</c:v>
                </c:pt>
                <c:pt idx="43">
                  <c:v>1895.371695493666</c:v>
                </c:pt>
                <c:pt idx="44">
                  <c:v>1898.8425713362819</c:v>
                </c:pt>
                <c:pt idx="45">
                  <c:v>1900</c:v>
                </c:pt>
                <c:pt idx="46">
                  <c:v>1898.8425713362819</c:v>
                </c:pt>
                <c:pt idx="47">
                  <c:v>1895.371695493666</c:v>
                </c:pt>
                <c:pt idx="48">
                  <c:v>1889.5916011997194</c:v>
                </c:pt>
                <c:pt idx="49">
                  <c:v>1881.5093306089836</c:v>
                </c:pt>
                <c:pt idx="50">
                  <c:v>1871.1347307231952</c:v>
                </c:pt>
                <c:pt idx="51">
                  <c:v>1858.4804413942309</c:v>
                </c:pt>
                <c:pt idx="52">
                  <c:v>1843.5618799243932</c:v>
                </c:pt>
                <c:pt idx="53">
                  <c:v>1826.3972222828058</c:v>
                </c:pt>
                <c:pt idx="54">
                  <c:v>1807.007380960792</c:v>
                </c:pt>
                <c:pt idx="55">
                  <c:v>1785.4159794932259</c:v>
                </c:pt>
                <c:pt idx="56">
                  <c:v>1761.6493236768961</c:v>
                </c:pt>
                <c:pt idx="57">
                  <c:v>1735.7363695209419</c:v>
                </c:pt>
                <c:pt idx="58">
                  <c:v>1707.7086879684171</c:v>
                </c:pt>
                <c:pt idx="59">
                  <c:v>1677.6004264319615</c:v>
                </c:pt>
                <c:pt idx="60">
                  <c:v>1645.4482671904336</c:v>
                </c:pt>
                <c:pt idx="61">
                  <c:v>1611.2913826972094</c:v>
                </c:pt>
                <c:pt idx="62">
                  <c:v>1575.1713878545793</c:v>
                </c:pt>
                <c:pt idx="63">
                  <c:v>1537.1322893124002</c:v>
                </c:pt>
                <c:pt idx="64">
                  <c:v>1497.2204318527718</c:v>
                </c:pt>
                <c:pt idx="65">
                  <c:v>1455.4844419260583</c:v>
                </c:pt>
                <c:pt idx="66">
                  <c:v>1411.9751684070491</c:v>
                </c:pt>
                <c:pt idx="67">
                  <c:v>1366.7456206434376</c:v>
                </c:pt>
                <c:pt idx="68">
                  <c:v>1319.8509038720945</c:v>
                </c:pt>
                <c:pt idx="69">
                  <c:v>1271.3481520818311</c:v>
                </c:pt>
                <c:pt idx="70">
                  <c:v>1221.296458404425</c:v>
                </c:pt>
                <c:pt idx="71">
                  <c:v>1169.7568031187509</c:v>
                </c:pt>
                <c:pt idx="72">
                  <c:v>1116.7919793556991</c:v>
                </c:pt>
                <c:pt idx="73">
                  <c:v>1062.4665165944191</c:v>
                </c:pt>
                <c:pt idx="74">
                  <c:v>1006.8466020430895</c:v>
                </c:pt>
                <c:pt idx="75">
                  <c:v>949.99999999999989</c:v>
                </c:pt>
                <c:pt idx="76">
                  <c:v>891.99596929319307</c:v>
                </c:pt>
                <c:pt idx="77">
                  <c:v>832.90517889924683</c:v>
                </c:pt>
                <c:pt idx="78">
                  <c:v>772.79962184402086</c:v>
                </c:pt>
                <c:pt idx="79">
                  <c:v>711.75252749023321</c:v>
                </c:pt>
                <c:pt idx="80">
                  <c:v>649.83827231877092</c:v>
                </c:pt>
                <c:pt idx="81">
                  <c:v>587.1322893124003</c:v>
                </c:pt>
                <c:pt idx="82">
                  <c:v>523.71097605229932</c:v>
                </c:pt>
                <c:pt idx="83">
                  <c:v>459.65160163936866</c:v>
                </c:pt>
                <c:pt idx="84">
                  <c:v>395.03221255374268</c:v>
                </c:pt>
                <c:pt idx="85">
                  <c:v>329.93153756716754</c:v>
                </c:pt>
                <c:pt idx="86">
                  <c:v>264.42889182412489</c:v>
                </c:pt>
                <c:pt idx="87">
                  <c:v>198.60408020854209</c:v>
                </c:pt>
                <c:pt idx="88">
                  <c:v>132.53730011383848</c:v>
                </c:pt>
                <c:pt idx="89">
                  <c:v>66.309043734751327</c:v>
                </c:pt>
                <c:pt idx="90">
                  <c:v>2.3268289183799708E-13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1B7D-F941-87FF-620F34FAD3E8}"/>
            </c:ext>
          </c:extLst>
        </c:ser>
        <c:ser>
          <c:idx val="6"/>
          <c:order val="6"/>
          <c:tx>
            <c:v>TX-07 Arenisca</c:v>
          </c:tx>
          <c:spPr>
            <a:ln w="15840">
              <a:solidFill>
                <a:srgbClr val="FF88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'Datos Gráfico'!$N$19:$N$109</c:f>
              <c:numCache>
                <c:formatCode>#,##0.0</c:formatCode>
                <c:ptCount val="91"/>
                <c:pt idx="0">
                  <c:v>6500</c:v>
                </c:pt>
                <c:pt idx="1">
                  <c:v>6498.3247743025131</c:v>
                </c:pt>
                <c:pt idx="2">
                  <c:v>6493.301138214516</c:v>
                </c:pt>
                <c:pt idx="3">
                  <c:v>6484.9352122627515</c:v>
                </c:pt>
                <c:pt idx="4">
                  <c:v>6473.2371890393188</c:v>
                </c:pt>
                <c:pt idx="5">
                  <c:v>6458.2213207835721</c:v>
                </c:pt>
                <c:pt idx="6">
                  <c:v>6439.9059020179657</c:v>
                </c:pt>
                <c:pt idx="7">
                  <c:v>6418.3132472589905</c:v>
                </c:pt>
                <c:pt idx="8">
                  <c:v>6393.4696638303776</c:v>
                </c:pt>
                <c:pt idx="9">
                  <c:v>6365.4054198116719</c:v>
                </c:pt>
                <c:pt idx="10">
                  <c:v>6334.1547071612476</c:v>
                </c:pt>
                <c:pt idx="11">
                  <c:v>6299.7556000586656</c:v>
                </c:pt>
                <c:pt idx="12">
                  <c:v>6262.2500085171523</c:v>
                </c:pt>
                <c:pt idx="13">
                  <c:v>6221.6836273227091</c:v>
                </c:pt>
                <c:pt idx="14">
                  <c:v>6178.105880362049</c:v>
                </c:pt>
                <c:pt idx="15">
                  <c:v>6131.5698604072059</c:v>
                </c:pt>
                <c:pt idx="16">
                  <c:v>6082.1322644301708</c:v>
                </c:pt>
                <c:pt idx="17">
                  <c:v>6029.8533245263643</c:v>
                </c:pt>
                <c:pt idx="18">
                  <c:v>5974.7967345311054</c:v>
                </c:pt>
                <c:pt idx="19">
                  <c:v>5917.0295724184853</c:v>
                </c:pt>
                <c:pt idx="20">
                  <c:v>5856.6222185771894</c:v>
                </c:pt>
                <c:pt idx="21">
                  <c:v>5793.6482700628339</c:v>
                </c:pt>
                <c:pt idx="22">
                  <c:v>5728.1844509312905</c:v>
                </c:pt>
                <c:pt idx="23">
                  <c:v>5660.3105187622423</c:v>
                </c:pt>
                <c:pt idx="24">
                  <c:v>5590.1091674868603</c:v>
                </c:pt>
                <c:pt idx="25">
                  <c:v>5517.6659266379829</c:v>
                </c:pt>
                <c:pt idx="26">
                  <c:v>5443.0690571455598</c:v>
                </c:pt>
                <c:pt idx="27">
                  <c:v>5366.4094438043012</c:v>
                </c:pt>
                <c:pt idx="28">
                  <c:v>5287.7804845445535</c:v>
                </c:pt>
                <c:pt idx="29">
                  <c:v>5207.2779766413132</c:v>
                </c:pt>
                <c:pt idx="30">
                  <c:v>5125</c:v>
                </c:pt>
                <c:pt idx="31">
                  <c:v>5041.0467976611999</c:v>
                </c:pt>
                <c:pt idx="32">
                  <c:v>4955.5206536699625</c:v>
                </c:pt>
                <c:pt idx="33">
                  <c:v>4868.5257684584503</c:v>
                </c:pt>
                <c:pt idx="34">
                  <c:v>4780.1681318937581</c:v>
                </c:pt>
                <c:pt idx="35">
                  <c:v>4690.5553941455892</c:v>
                </c:pt>
                <c:pt idx="36">
                  <c:v>4599.7967345311054</c:v>
                </c:pt>
                <c:pt idx="37">
                  <c:v>4508.0027284967473</c:v>
                </c:pt>
                <c:pt idx="38">
                  <c:v>4415.2852128990871</c:v>
                </c:pt>
                <c:pt idx="39">
                  <c:v>4321.7571497488389</c:v>
                </c:pt>
                <c:pt idx="40">
                  <c:v>4227.5324885840582</c:v>
                </c:pt>
                <c:pt idx="41">
                  <c:v>4132.7260276401803</c:v>
                </c:pt>
                <c:pt idx="42">
                  <c:v>4037.453273986047</c:v>
                </c:pt>
                <c:pt idx="43">
                  <c:v>3941.8303027963448</c:v>
                </c:pt>
                <c:pt idx="44">
                  <c:v>3845.9736159318782</c:v>
                </c:pt>
                <c:pt idx="45">
                  <c:v>3750</c:v>
                </c:pt>
                <c:pt idx="46">
                  <c:v>3654.0263840681228</c:v>
                </c:pt>
                <c:pt idx="47">
                  <c:v>3558.1696972036552</c:v>
                </c:pt>
                <c:pt idx="48">
                  <c:v>3462.5467260139535</c:v>
                </c:pt>
                <c:pt idx="49">
                  <c:v>3367.2739723598202</c:v>
                </c:pt>
                <c:pt idx="50">
                  <c:v>3272.4675114159418</c:v>
                </c:pt>
                <c:pt idx="51">
                  <c:v>3178.2428502511625</c:v>
                </c:pt>
                <c:pt idx="52">
                  <c:v>3084.7147871009138</c:v>
                </c:pt>
                <c:pt idx="53">
                  <c:v>2991.9972715032527</c:v>
                </c:pt>
                <c:pt idx="54">
                  <c:v>2900.2032654688946</c:v>
                </c:pt>
                <c:pt idx="55">
                  <c:v>2809.4446058544108</c:v>
                </c:pt>
                <c:pt idx="56">
                  <c:v>2719.8318681062419</c:v>
                </c:pt>
                <c:pt idx="57">
                  <c:v>2631.4742315415497</c:v>
                </c:pt>
                <c:pt idx="58">
                  <c:v>2544.4793463300366</c:v>
                </c:pt>
                <c:pt idx="59">
                  <c:v>2458.953202338801</c:v>
                </c:pt>
                <c:pt idx="60">
                  <c:v>2375.0000000000005</c:v>
                </c:pt>
                <c:pt idx="61">
                  <c:v>2292.7220233586868</c:v>
                </c:pt>
                <c:pt idx="62">
                  <c:v>2212.2195154554465</c:v>
                </c:pt>
                <c:pt idx="63">
                  <c:v>2133.5905561956993</c:v>
                </c:pt>
                <c:pt idx="64">
                  <c:v>2056.9309428544398</c:v>
                </c:pt>
                <c:pt idx="65">
                  <c:v>1982.3340733620169</c:v>
                </c:pt>
                <c:pt idx="66">
                  <c:v>1909.8908325131399</c:v>
                </c:pt>
                <c:pt idx="67">
                  <c:v>1839.6894812377582</c:v>
                </c:pt>
                <c:pt idx="68">
                  <c:v>1771.8155490687088</c:v>
                </c:pt>
                <c:pt idx="69">
                  <c:v>1706.3517299371665</c:v>
                </c:pt>
                <c:pt idx="70">
                  <c:v>1643.3777814228106</c:v>
                </c:pt>
                <c:pt idx="71">
                  <c:v>1582.9704275815147</c:v>
                </c:pt>
                <c:pt idx="72">
                  <c:v>1525.2032654688946</c:v>
                </c:pt>
                <c:pt idx="73">
                  <c:v>1470.1466754736357</c:v>
                </c:pt>
                <c:pt idx="74">
                  <c:v>1417.8677355698287</c:v>
                </c:pt>
                <c:pt idx="75">
                  <c:v>1368.4301395927937</c:v>
                </c:pt>
                <c:pt idx="76">
                  <c:v>1321.8941196379515</c:v>
                </c:pt>
                <c:pt idx="77">
                  <c:v>1278.3163726772905</c:v>
                </c:pt>
                <c:pt idx="78">
                  <c:v>1237.7499914828481</c:v>
                </c:pt>
                <c:pt idx="79">
                  <c:v>1200.2443999413349</c:v>
                </c:pt>
                <c:pt idx="80">
                  <c:v>1165.8452928387519</c:v>
                </c:pt>
                <c:pt idx="81">
                  <c:v>1134.5945801883277</c:v>
                </c:pt>
                <c:pt idx="82">
                  <c:v>1106.5303361696238</c:v>
                </c:pt>
                <c:pt idx="83">
                  <c:v>1081.6867527410095</c:v>
                </c:pt>
                <c:pt idx="84">
                  <c:v>1060.0940979820343</c:v>
                </c:pt>
                <c:pt idx="85">
                  <c:v>1041.7786792164279</c:v>
                </c:pt>
                <c:pt idx="86">
                  <c:v>1026.7628109606817</c:v>
                </c:pt>
                <c:pt idx="87">
                  <c:v>1015.0647877372485</c:v>
                </c:pt>
                <c:pt idx="88">
                  <c:v>1006.6988617854836</c:v>
                </c:pt>
                <c:pt idx="89">
                  <c:v>1001.6752256974864</c:v>
                </c:pt>
                <c:pt idx="90">
                  <c:v>1000</c:v>
                </c:pt>
              </c:numCache>
            </c:numRef>
          </c:xVal>
          <c:yVal>
            <c:numRef>
              <c:f>'Datos Gráfico'!$O$19:$O$109</c:f>
              <c:numCache>
                <c:formatCode>#,##0.0</c:formatCode>
                <c:ptCount val="91"/>
                <c:pt idx="0">
                  <c:v>0</c:v>
                </c:pt>
                <c:pt idx="1">
                  <c:v>95.97361593187766</c:v>
                </c:pt>
                <c:pt idx="2">
                  <c:v>191.83030279634457</c:v>
                </c:pt>
                <c:pt idx="3">
                  <c:v>287.45327398604701</c:v>
                </c:pt>
                <c:pt idx="4">
                  <c:v>382.72602764017995</c:v>
                </c:pt>
                <c:pt idx="5">
                  <c:v>477.5324885840584</c:v>
                </c:pt>
                <c:pt idx="6">
                  <c:v>571.75714974883806</c:v>
                </c:pt>
                <c:pt idx="7">
                  <c:v>665.28521289908622</c:v>
                </c:pt>
                <c:pt idx="8">
                  <c:v>758.00272849674775</c:v>
                </c:pt>
                <c:pt idx="9">
                  <c:v>849.79673453110536</c:v>
                </c:pt>
                <c:pt idx="10">
                  <c:v>940.55539414558893</c:v>
                </c:pt>
                <c:pt idx="11">
                  <c:v>1030.1681318937581</c:v>
                </c:pt>
                <c:pt idx="12">
                  <c:v>1118.5257684584503</c:v>
                </c:pt>
                <c:pt idx="13">
                  <c:v>1205.5206536699629</c:v>
                </c:pt>
                <c:pt idx="14">
                  <c:v>1291.0467976611997</c:v>
                </c:pt>
                <c:pt idx="15">
                  <c:v>1374.9999999999998</c:v>
                </c:pt>
                <c:pt idx="16">
                  <c:v>1457.2779766413134</c:v>
                </c:pt>
                <c:pt idx="17">
                  <c:v>1537.7804845445539</c:v>
                </c:pt>
                <c:pt idx="18">
                  <c:v>1616.4094438043012</c:v>
                </c:pt>
                <c:pt idx="19">
                  <c:v>1693.06905714556</c:v>
                </c:pt>
                <c:pt idx="20">
                  <c:v>1767.6659266379829</c:v>
                </c:pt>
                <c:pt idx="21">
                  <c:v>1840.1091674868601</c:v>
                </c:pt>
                <c:pt idx="22">
                  <c:v>1910.3105187622425</c:v>
                </c:pt>
                <c:pt idx="23">
                  <c:v>1978.1844509312905</c:v>
                </c:pt>
                <c:pt idx="24">
                  <c:v>2043.6482700628342</c:v>
                </c:pt>
                <c:pt idx="25">
                  <c:v>2106.6222185771894</c:v>
                </c:pt>
                <c:pt idx="26">
                  <c:v>2167.0295724184857</c:v>
                </c:pt>
                <c:pt idx="27">
                  <c:v>2224.7967345311054</c:v>
                </c:pt>
                <c:pt idx="28">
                  <c:v>2279.8533245263648</c:v>
                </c:pt>
                <c:pt idx="29">
                  <c:v>2332.1322644301713</c:v>
                </c:pt>
                <c:pt idx="30">
                  <c:v>2381.5698604072063</c:v>
                </c:pt>
                <c:pt idx="31">
                  <c:v>2428.105880362049</c:v>
                </c:pt>
                <c:pt idx="32">
                  <c:v>2471.6836273227091</c:v>
                </c:pt>
                <c:pt idx="33">
                  <c:v>2512.2500085171523</c:v>
                </c:pt>
                <c:pt idx="34">
                  <c:v>2549.7556000586656</c:v>
                </c:pt>
                <c:pt idx="35">
                  <c:v>2584.1547071612481</c:v>
                </c:pt>
                <c:pt idx="36">
                  <c:v>2615.4054198116723</c:v>
                </c:pt>
                <c:pt idx="37">
                  <c:v>2643.4696638303772</c:v>
                </c:pt>
                <c:pt idx="38">
                  <c:v>2668.3132472589905</c:v>
                </c:pt>
                <c:pt idx="39">
                  <c:v>2689.9059020179652</c:v>
                </c:pt>
                <c:pt idx="40">
                  <c:v>2708.2213207835721</c:v>
                </c:pt>
                <c:pt idx="41">
                  <c:v>2723.2371890393183</c:v>
                </c:pt>
                <c:pt idx="42">
                  <c:v>2734.9352122627515</c:v>
                </c:pt>
                <c:pt idx="43">
                  <c:v>2743.3011382145164</c:v>
                </c:pt>
                <c:pt idx="44">
                  <c:v>2748.3247743025136</c:v>
                </c:pt>
                <c:pt idx="45">
                  <c:v>2750</c:v>
                </c:pt>
                <c:pt idx="46">
                  <c:v>2748.3247743025136</c:v>
                </c:pt>
                <c:pt idx="47">
                  <c:v>2743.3011382145164</c:v>
                </c:pt>
                <c:pt idx="48">
                  <c:v>2734.935212262752</c:v>
                </c:pt>
                <c:pt idx="49">
                  <c:v>2723.2371890393183</c:v>
                </c:pt>
                <c:pt idx="50">
                  <c:v>2708.2213207835721</c:v>
                </c:pt>
                <c:pt idx="51">
                  <c:v>2689.9059020179657</c:v>
                </c:pt>
                <c:pt idx="52">
                  <c:v>2668.3132472589905</c:v>
                </c:pt>
                <c:pt idx="53">
                  <c:v>2643.4696638303772</c:v>
                </c:pt>
                <c:pt idx="54">
                  <c:v>2615.4054198116723</c:v>
                </c:pt>
                <c:pt idx="55">
                  <c:v>2584.1547071612481</c:v>
                </c:pt>
                <c:pt idx="56">
                  <c:v>2549.7556000586656</c:v>
                </c:pt>
                <c:pt idx="57">
                  <c:v>2512.2500085171528</c:v>
                </c:pt>
                <c:pt idx="58">
                  <c:v>2471.6836273227091</c:v>
                </c:pt>
                <c:pt idx="59">
                  <c:v>2428.1058803620494</c:v>
                </c:pt>
                <c:pt idx="60">
                  <c:v>2381.5698604072063</c:v>
                </c:pt>
                <c:pt idx="61">
                  <c:v>2332.1322644301717</c:v>
                </c:pt>
                <c:pt idx="62">
                  <c:v>2279.8533245263648</c:v>
                </c:pt>
                <c:pt idx="63">
                  <c:v>2224.7967345311054</c:v>
                </c:pt>
                <c:pt idx="64">
                  <c:v>2167.0295724184857</c:v>
                </c:pt>
                <c:pt idx="65">
                  <c:v>2106.6222185771894</c:v>
                </c:pt>
                <c:pt idx="66">
                  <c:v>2043.6482700628342</c:v>
                </c:pt>
                <c:pt idx="67">
                  <c:v>1978.1844509312914</c:v>
                </c:pt>
                <c:pt idx="68">
                  <c:v>1910.3105187622421</c:v>
                </c:pt>
                <c:pt idx="69">
                  <c:v>1840.1091674868608</c:v>
                </c:pt>
                <c:pt idx="70">
                  <c:v>1767.6659266379836</c:v>
                </c:pt>
                <c:pt idx="71">
                  <c:v>1693.0690571455607</c:v>
                </c:pt>
                <c:pt idx="72">
                  <c:v>1616.4094438043014</c:v>
                </c:pt>
                <c:pt idx="73">
                  <c:v>1537.7804845445539</c:v>
                </c:pt>
                <c:pt idx="74">
                  <c:v>1457.2779766413137</c:v>
                </c:pt>
                <c:pt idx="75">
                  <c:v>1374.9999999999998</c:v>
                </c:pt>
                <c:pt idx="76">
                  <c:v>1291.0467976612006</c:v>
                </c:pt>
                <c:pt idx="77">
                  <c:v>1205.5206536699625</c:v>
                </c:pt>
                <c:pt idx="78">
                  <c:v>1118.5257684584512</c:v>
                </c:pt>
                <c:pt idx="79">
                  <c:v>1030.1681318937588</c:v>
                </c:pt>
                <c:pt idx="80">
                  <c:v>940.55539414558939</c:v>
                </c:pt>
                <c:pt idx="81">
                  <c:v>849.7967345311057</c:v>
                </c:pt>
                <c:pt idx="82">
                  <c:v>758.00272849674911</c:v>
                </c:pt>
                <c:pt idx="83">
                  <c:v>665.28521289908622</c:v>
                </c:pt>
                <c:pt idx="84">
                  <c:v>571.75714974883806</c:v>
                </c:pt>
                <c:pt idx="85">
                  <c:v>477.53248858405829</c:v>
                </c:pt>
                <c:pt idx="86">
                  <c:v>382.7260276401808</c:v>
                </c:pt>
                <c:pt idx="87">
                  <c:v>287.45327398604775</c:v>
                </c:pt>
                <c:pt idx="88">
                  <c:v>191.83030279634519</c:v>
                </c:pt>
                <c:pt idx="89">
                  <c:v>95.973615931876921</c:v>
                </c:pt>
                <c:pt idx="90">
                  <c:v>3.3677786976552211E-13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1B7D-F941-87FF-620F34FAD3E8}"/>
            </c:ext>
          </c:extLst>
        </c:ser>
        <c:ser>
          <c:idx val="7"/>
          <c:order val="7"/>
          <c:tx>
            <c:v>TX-08 Arenisca</c:v>
          </c:tx>
          <c:spPr>
            <a:ln w="15840">
              <a:solidFill>
                <a:srgbClr val="CC66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'Datos Gráfico'!$P$19:$P$109</c:f>
              <c:numCache>
                <c:formatCode>#,##0.0</c:formatCode>
                <c:ptCount val="91"/>
                <c:pt idx="0">
                  <c:v>11200</c:v>
                </c:pt>
                <c:pt idx="1">
                  <c:v>11197.19780428784</c:v>
                </c:pt>
                <c:pt idx="2">
                  <c:v>11188.794631195191</c:v>
                </c:pt>
                <c:pt idx="3">
                  <c:v>11174.800718694056</c:v>
                </c:pt>
                <c:pt idx="4">
                  <c:v>11155.233116211224</c:v>
                </c:pt>
                <c:pt idx="5">
                  <c:v>11130.115663856157</c:v>
                </c:pt>
                <c:pt idx="6">
                  <c:v>11099.478963375506</c:v>
                </c:pt>
                <c:pt idx="7">
                  <c:v>11063.360340869584</c:v>
                </c:pt>
                <c:pt idx="8">
                  <c:v>11021.803801316266</c:v>
                </c:pt>
                <c:pt idx="9">
                  <c:v>10974.859974957706</c:v>
                </c:pt>
                <c:pt idx="10">
                  <c:v>10922.586055615178</c:v>
                </c:pt>
                <c:pt idx="11">
                  <c:v>10865.045731007223</c:v>
                </c:pt>
                <c:pt idx="12">
                  <c:v>10802.309105155964</c:v>
                </c:pt>
                <c:pt idx="13">
                  <c:v>10734.452612976169</c:v>
                </c:pt>
                <c:pt idx="14">
                  <c:v>10661.558927151063</c:v>
                </c:pt>
                <c:pt idx="15">
                  <c:v>10583.716857408417</c:v>
                </c:pt>
                <c:pt idx="16">
                  <c:v>10501.021242319559</c:v>
                </c:pt>
                <c:pt idx="17">
                  <c:v>10413.572833753191</c:v>
                </c:pt>
                <c:pt idx="18">
                  <c:v>10321.478174124759</c:v>
                </c:pt>
                <c:pt idx="19">
                  <c:v>10224.84946659092</c:v>
                </c:pt>
                <c:pt idx="20">
                  <c:v>10123.804438347299</c:v>
                </c:pt>
                <c:pt idx="21">
                  <c:v>10018.466197196014</c:v>
                </c:pt>
                <c:pt idx="22">
                  <c:v>9908.9630815577948</c:v>
                </c:pt>
                <c:pt idx="23">
                  <c:v>9795.4285041113872</c:v>
                </c:pt>
                <c:pt idx="24">
                  <c:v>9678.0007892507474</c:v>
                </c:pt>
                <c:pt idx="25">
                  <c:v>9556.8230045580822</c:v>
                </c:pt>
                <c:pt idx="26">
                  <c:v>9432.0427864980284</c:v>
                </c:pt>
                <c:pt idx="27">
                  <c:v>9303.8121605453762</c:v>
                </c:pt>
                <c:pt idx="28">
                  <c:v>9172.2873559654363</c:v>
                </c:pt>
                <c:pt idx="29">
                  <c:v>9037.6286154727422</c:v>
                </c:pt>
                <c:pt idx="30">
                  <c:v>8900</c:v>
                </c:pt>
                <c:pt idx="31">
                  <c:v>8759.5691888150977</c:v>
                </c:pt>
                <c:pt idx="32">
                  <c:v>8616.5072752297565</c:v>
                </c:pt>
                <c:pt idx="33">
                  <c:v>8470.9885581486815</c:v>
                </c:pt>
                <c:pt idx="34">
                  <c:v>8323.1903297131958</c:v>
                </c:pt>
                <c:pt idx="35">
                  <c:v>8173.2926592980766</c:v>
                </c:pt>
                <c:pt idx="36">
                  <c:v>8021.478174124758</c:v>
                </c:pt>
                <c:pt idx="37">
                  <c:v>7867.9318367581964</c:v>
                </c:pt>
                <c:pt idx="38">
                  <c:v>7712.840719758472</c:v>
                </c:pt>
                <c:pt idx="39">
                  <c:v>7556.3937777616939</c:v>
                </c:pt>
                <c:pt idx="40">
                  <c:v>7398.7816172678795</c:v>
                </c:pt>
                <c:pt idx="41">
                  <c:v>7240.1962644163023</c:v>
                </c:pt>
                <c:pt idx="42">
                  <c:v>7080.8309310312061</c:v>
                </c:pt>
                <c:pt idx="43">
                  <c:v>6920.879779222977</c:v>
                </c:pt>
                <c:pt idx="44">
                  <c:v>6760.5376848315045</c:v>
                </c:pt>
                <c:pt idx="45">
                  <c:v>6600</c:v>
                </c:pt>
                <c:pt idx="46">
                  <c:v>6439.4623151684964</c:v>
                </c:pt>
                <c:pt idx="47">
                  <c:v>6279.1202207770239</c:v>
                </c:pt>
                <c:pt idx="48">
                  <c:v>6119.1690689687948</c:v>
                </c:pt>
                <c:pt idx="49">
                  <c:v>5959.8037355836996</c:v>
                </c:pt>
                <c:pt idx="50">
                  <c:v>5801.2183827321205</c:v>
                </c:pt>
                <c:pt idx="51">
                  <c:v>5643.606222238308</c:v>
                </c:pt>
                <c:pt idx="52">
                  <c:v>5487.159280241528</c:v>
                </c:pt>
                <c:pt idx="53">
                  <c:v>5332.0681632418045</c:v>
                </c:pt>
                <c:pt idx="54">
                  <c:v>5178.521825875242</c:v>
                </c:pt>
                <c:pt idx="55">
                  <c:v>5026.7073407019234</c:v>
                </c:pt>
                <c:pt idx="56">
                  <c:v>4876.8096702868042</c:v>
                </c:pt>
                <c:pt idx="57">
                  <c:v>4729.0114418513203</c:v>
                </c:pt>
                <c:pt idx="58">
                  <c:v>4583.4927247702435</c:v>
                </c:pt>
                <c:pt idx="59">
                  <c:v>4440.4308111849041</c:v>
                </c:pt>
                <c:pt idx="60">
                  <c:v>4300.0000000000009</c:v>
                </c:pt>
                <c:pt idx="61">
                  <c:v>4162.3713845272578</c:v>
                </c:pt>
                <c:pt idx="62">
                  <c:v>4027.7126440345651</c:v>
                </c:pt>
                <c:pt idx="63">
                  <c:v>3896.1878394546243</c:v>
                </c:pt>
                <c:pt idx="64">
                  <c:v>3767.9572135019716</c:v>
                </c:pt>
                <c:pt idx="65">
                  <c:v>3643.1769954419187</c:v>
                </c:pt>
                <c:pt idx="66">
                  <c:v>3521.9992107492521</c:v>
                </c:pt>
                <c:pt idx="67">
                  <c:v>3404.5714958886138</c:v>
                </c:pt>
                <c:pt idx="68">
                  <c:v>3291.0369184422038</c:v>
                </c:pt>
                <c:pt idx="69">
                  <c:v>3181.5338028039873</c:v>
                </c:pt>
                <c:pt idx="70">
                  <c:v>3076.1955616527016</c:v>
                </c:pt>
                <c:pt idx="71">
                  <c:v>2975.1505334090793</c:v>
                </c:pt>
                <c:pt idx="72">
                  <c:v>2878.521825875242</c:v>
                </c:pt>
                <c:pt idx="73">
                  <c:v>2786.4271662468086</c:v>
                </c:pt>
                <c:pt idx="74">
                  <c:v>2698.9787576804406</c:v>
                </c:pt>
                <c:pt idx="75">
                  <c:v>2616.283142591582</c:v>
                </c:pt>
                <c:pt idx="76">
                  <c:v>2538.441072848937</c:v>
                </c:pt>
                <c:pt idx="77">
                  <c:v>2465.547387023832</c:v>
                </c:pt>
                <c:pt idx="78">
                  <c:v>2397.6908948440368</c:v>
                </c:pt>
                <c:pt idx="79">
                  <c:v>2334.9542689927785</c:v>
                </c:pt>
                <c:pt idx="80">
                  <c:v>2277.4139443848217</c:v>
                </c:pt>
                <c:pt idx="81">
                  <c:v>2225.1400250422939</c:v>
                </c:pt>
                <c:pt idx="82">
                  <c:v>2178.1961986837341</c:v>
                </c:pt>
                <c:pt idx="83">
                  <c:v>2136.6396591304165</c:v>
                </c:pt>
                <c:pt idx="84">
                  <c:v>2100.5210366244937</c:v>
                </c:pt>
                <c:pt idx="85">
                  <c:v>2069.884336143843</c:v>
                </c:pt>
                <c:pt idx="86">
                  <c:v>2044.7668837887768</c:v>
                </c:pt>
                <c:pt idx="87">
                  <c:v>2025.1992813059433</c:v>
                </c:pt>
                <c:pt idx="88">
                  <c:v>2011.205368804809</c:v>
                </c:pt>
                <c:pt idx="89">
                  <c:v>2002.8021957121591</c:v>
                </c:pt>
                <c:pt idx="90">
                  <c:v>2000</c:v>
                </c:pt>
              </c:numCache>
            </c:numRef>
          </c:xVal>
          <c:yVal>
            <c:numRef>
              <c:f>'Datos Gráfico'!$Q$19:$Q$109</c:f>
              <c:numCache>
                <c:formatCode>#,##0.0</c:formatCode>
                <c:ptCount val="91"/>
                <c:pt idx="0">
                  <c:v>0</c:v>
                </c:pt>
                <c:pt idx="1">
                  <c:v>160.53768483150446</c:v>
                </c:pt>
                <c:pt idx="2">
                  <c:v>320.87977922297637</c:v>
                </c:pt>
                <c:pt idx="3">
                  <c:v>480.83093103120592</c:v>
                </c:pt>
                <c:pt idx="4">
                  <c:v>640.19626441630101</c:v>
                </c:pt>
                <c:pt idx="5">
                  <c:v>798.78161726787948</c:v>
                </c:pt>
                <c:pt idx="6">
                  <c:v>956.39377776169283</c:v>
                </c:pt>
                <c:pt idx="7">
                  <c:v>1112.8407197584716</c:v>
                </c:pt>
                <c:pt idx="8">
                  <c:v>1267.9318367581961</c:v>
                </c:pt>
                <c:pt idx="9">
                  <c:v>1421.478174124758</c:v>
                </c:pt>
                <c:pt idx="10">
                  <c:v>1573.2926592980762</c:v>
                </c:pt>
                <c:pt idx="11">
                  <c:v>1723.1903297131953</c:v>
                </c:pt>
                <c:pt idx="12">
                  <c:v>1870.9885581486808</c:v>
                </c:pt>
                <c:pt idx="13">
                  <c:v>2016.5072752297563</c:v>
                </c:pt>
                <c:pt idx="14">
                  <c:v>2159.5691888150977</c:v>
                </c:pt>
                <c:pt idx="15">
                  <c:v>2299.9999999999995</c:v>
                </c:pt>
                <c:pt idx="16">
                  <c:v>2437.6286154727427</c:v>
                </c:pt>
                <c:pt idx="17">
                  <c:v>2572.2873559654358</c:v>
                </c:pt>
                <c:pt idx="18">
                  <c:v>2703.8121605453766</c:v>
                </c:pt>
                <c:pt idx="19">
                  <c:v>2832.0427864980275</c:v>
                </c:pt>
                <c:pt idx="20">
                  <c:v>2956.8230045580804</c:v>
                </c:pt>
                <c:pt idx="21">
                  <c:v>3078.0007892507479</c:v>
                </c:pt>
                <c:pt idx="22">
                  <c:v>3195.4285041113872</c:v>
                </c:pt>
                <c:pt idx="23">
                  <c:v>3308.9630815577948</c:v>
                </c:pt>
                <c:pt idx="24">
                  <c:v>3418.4661971960136</c:v>
                </c:pt>
                <c:pt idx="25">
                  <c:v>3523.8044383472989</c:v>
                </c:pt>
                <c:pt idx="26">
                  <c:v>3624.8494665909211</c:v>
                </c:pt>
                <c:pt idx="27">
                  <c:v>3721.4781741247584</c:v>
                </c:pt>
                <c:pt idx="28">
                  <c:v>3813.5728337531918</c:v>
                </c:pt>
                <c:pt idx="29">
                  <c:v>3901.0212423195594</c:v>
                </c:pt>
                <c:pt idx="30">
                  <c:v>3983.7168574084176</c:v>
                </c:pt>
                <c:pt idx="31">
                  <c:v>4061.5589271510635</c:v>
                </c:pt>
                <c:pt idx="32">
                  <c:v>4134.452612976168</c:v>
                </c:pt>
                <c:pt idx="33">
                  <c:v>4202.3091051559641</c:v>
                </c:pt>
                <c:pt idx="34">
                  <c:v>4265.0457310072225</c:v>
                </c:pt>
                <c:pt idx="35">
                  <c:v>4322.5860556151783</c:v>
                </c:pt>
                <c:pt idx="36">
                  <c:v>4374.8599749577061</c:v>
                </c:pt>
                <c:pt idx="37">
                  <c:v>4421.8038013162668</c:v>
                </c:pt>
                <c:pt idx="38">
                  <c:v>4463.3603408695835</c:v>
                </c:pt>
                <c:pt idx="39">
                  <c:v>4499.4789633755054</c:v>
                </c:pt>
                <c:pt idx="40">
                  <c:v>4530.115663856157</c:v>
                </c:pt>
                <c:pt idx="41">
                  <c:v>4555.2331162112232</c:v>
                </c:pt>
                <c:pt idx="42">
                  <c:v>4574.8007186940567</c:v>
                </c:pt>
                <c:pt idx="43">
                  <c:v>4588.794631195191</c:v>
                </c:pt>
                <c:pt idx="44">
                  <c:v>4597.1978042878409</c:v>
                </c:pt>
                <c:pt idx="45">
                  <c:v>4600</c:v>
                </c:pt>
                <c:pt idx="46">
                  <c:v>4597.1978042878409</c:v>
                </c:pt>
                <c:pt idx="47">
                  <c:v>4588.794631195191</c:v>
                </c:pt>
                <c:pt idx="48">
                  <c:v>4574.8007186940577</c:v>
                </c:pt>
                <c:pt idx="49">
                  <c:v>4555.2331162112241</c:v>
                </c:pt>
                <c:pt idx="50">
                  <c:v>4530.115663856157</c:v>
                </c:pt>
                <c:pt idx="51">
                  <c:v>4499.4789633755063</c:v>
                </c:pt>
                <c:pt idx="52">
                  <c:v>4463.3603408695835</c:v>
                </c:pt>
                <c:pt idx="53">
                  <c:v>4421.8038013162668</c:v>
                </c:pt>
                <c:pt idx="54">
                  <c:v>4374.859974957707</c:v>
                </c:pt>
                <c:pt idx="55">
                  <c:v>4322.5860556151783</c:v>
                </c:pt>
                <c:pt idx="56">
                  <c:v>4265.0457310072225</c:v>
                </c:pt>
                <c:pt idx="57">
                  <c:v>4202.3091051559641</c:v>
                </c:pt>
                <c:pt idx="58">
                  <c:v>4134.452612976168</c:v>
                </c:pt>
                <c:pt idx="59">
                  <c:v>4061.5589271510648</c:v>
                </c:pt>
                <c:pt idx="60">
                  <c:v>3983.716857408418</c:v>
                </c:pt>
                <c:pt idx="61">
                  <c:v>3901.0212423195599</c:v>
                </c:pt>
                <c:pt idx="62">
                  <c:v>3813.5728337531918</c:v>
                </c:pt>
                <c:pt idx="63">
                  <c:v>3721.4781741247584</c:v>
                </c:pt>
                <c:pt idx="64">
                  <c:v>3624.8494665909211</c:v>
                </c:pt>
                <c:pt idx="65">
                  <c:v>3523.8044383472989</c:v>
                </c:pt>
                <c:pt idx="66">
                  <c:v>3418.4661971960136</c:v>
                </c:pt>
                <c:pt idx="67">
                  <c:v>3308.9630815577966</c:v>
                </c:pt>
                <c:pt idx="68">
                  <c:v>3195.4285041113867</c:v>
                </c:pt>
                <c:pt idx="69">
                  <c:v>3078.0007892507488</c:v>
                </c:pt>
                <c:pt idx="70">
                  <c:v>2956.8230045580817</c:v>
                </c:pt>
                <c:pt idx="71">
                  <c:v>2832.0427864980288</c:v>
                </c:pt>
                <c:pt idx="72">
                  <c:v>2703.8121605453771</c:v>
                </c:pt>
                <c:pt idx="73">
                  <c:v>2572.2873559654358</c:v>
                </c:pt>
                <c:pt idx="74">
                  <c:v>2437.6286154727431</c:v>
                </c:pt>
                <c:pt idx="75">
                  <c:v>2299.9999999999995</c:v>
                </c:pt>
                <c:pt idx="76">
                  <c:v>2159.5691888150991</c:v>
                </c:pt>
                <c:pt idx="77">
                  <c:v>2016.5072752297556</c:v>
                </c:pt>
                <c:pt idx="78">
                  <c:v>1870.9885581486819</c:v>
                </c:pt>
                <c:pt idx="79">
                  <c:v>1723.1903297131962</c:v>
                </c:pt>
                <c:pt idx="80">
                  <c:v>1573.2926592980768</c:v>
                </c:pt>
                <c:pt idx="81">
                  <c:v>1421.4781741247584</c:v>
                </c:pt>
                <c:pt idx="82">
                  <c:v>1267.9318367581984</c:v>
                </c:pt>
                <c:pt idx="83">
                  <c:v>1112.8407197584716</c:v>
                </c:pt>
                <c:pt idx="84">
                  <c:v>956.39377776169283</c:v>
                </c:pt>
                <c:pt idx="85">
                  <c:v>798.78161726787926</c:v>
                </c:pt>
                <c:pt idx="86">
                  <c:v>640.19626441630237</c:v>
                </c:pt>
                <c:pt idx="87">
                  <c:v>480.83093103120717</c:v>
                </c:pt>
                <c:pt idx="88">
                  <c:v>320.87977922297739</c:v>
                </c:pt>
                <c:pt idx="89">
                  <c:v>160.53768483150321</c:v>
                </c:pt>
                <c:pt idx="90">
                  <c:v>5.6333752760778249E-13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1B7D-F941-87FF-620F34FAD3E8}"/>
            </c:ext>
          </c:extLst>
        </c:ser>
        <c:ser>
          <c:idx val="8"/>
          <c:order val="8"/>
          <c:tx>
            <c:v>TX-09 Arenisca</c:v>
          </c:tx>
          <c:spPr>
            <a:ln w="15840">
              <a:solidFill>
                <a:srgbClr val="9944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'Datos Gráfico'!$R$19:$R$109</c:f>
              <c:numCache>
                <c:formatCode>#,##0.0</c:formatCode>
                <c:ptCount val="91"/>
                <c:pt idx="0">
                  <c:v>15800</c:v>
                </c:pt>
                <c:pt idx="1">
                  <c:v>15796.101292922212</c:v>
                </c:pt>
                <c:pt idx="2">
                  <c:v>15784.409921662875</c:v>
                </c:pt>
                <c:pt idx="3">
                  <c:v>15764.94013035695</c:v>
                </c:pt>
                <c:pt idx="4">
                  <c:v>15737.715639946051</c:v>
                </c:pt>
                <c:pt idx="5">
                  <c:v>15702.769619278131</c:v>
                </c:pt>
                <c:pt idx="6">
                  <c:v>15660.144644696356</c:v>
                </c:pt>
                <c:pt idx="7">
                  <c:v>15609.892648166377</c:v>
                </c:pt>
                <c:pt idx="8">
                  <c:v>15552.074854005241</c:v>
                </c:pt>
                <c:pt idx="9">
                  <c:v>15486.761704288983</c:v>
                </c:pt>
                <c:pt idx="10">
                  <c:v>15414.032773029814</c:v>
                </c:pt>
                <c:pt idx="11">
                  <c:v>15333.976669227439</c:v>
                </c:pt>
                <c:pt idx="12">
                  <c:v>15246.690928912645</c:v>
                </c:pt>
                <c:pt idx="13">
                  <c:v>15152.281896314669</c:v>
                </c:pt>
                <c:pt idx="14">
                  <c:v>15050.864594297132</c:v>
                </c:pt>
                <c:pt idx="15">
                  <c:v>14942.562584220408</c:v>
                </c:pt>
                <c:pt idx="16">
                  <c:v>14827.507815401126</c:v>
                </c:pt>
                <c:pt idx="17">
                  <c:v>14705.840464352266</c:v>
                </c:pt>
                <c:pt idx="18">
                  <c:v>14577.708763999664</c:v>
                </c:pt>
                <c:pt idx="19">
                  <c:v>14443.268823083021</c:v>
                </c:pt>
                <c:pt idx="20">
                  <c:v>14302.684435961459</c:v>
                </c:pt>
                <c:pt idx="21">
                  <c:v>14156.126883055324</c:v>
                </c:pt>
                <c:pt idx="22">
                  <c:v>14003.774722167367</c:v>
                </c:pt>
                <c:pt idx="23">
                  <c:v>13845.813570937582</c:v>
                </c:pt>
                <c:pt idx="24">
                  <c:v>13682.435880696692</c:v>
                </c:pt>
                <c:pt idx="25">
                  <c:v>13513.840701993853</c:v>
                </c:pt>
                <c:pt idx="26">
                  <c:v>13340.233442084213</c:v>
                </c:pt>
                <c:pt idx="27">
                  <c:v>13161.825614671829</c:v>
                </c:pt>
                <c:pt idx="28">
                  <c:v>12978.834582212779</c:v>
                </c:pt>
                <c:pt idx="29">
                  <c:v>12791.483291092511</c:v>
                </c:pt>
                <c:pt idx="30">
                  <c:v>12600</c:v>
                </c:pt>
                <c:pt idx="31">
                  <c:v>12404.618001829702</c:v>
                </c:pt>
                <c:pt idx="32">
                  <c:v>12205.575339450095</c:v>
                </c:pt>
                <c:pt idx="33">
                  <c:v>12003.114515685122</c:v>
                </c:pt>
                <c:pt idx="34">
                  <c:v>11797.482197861837</c:v>
                </c:pt>
                <c:pt idx="35">
                  <c:v>11588.92891728428</c:v>
                </c:pt>
                <c:pt idx="36">
                  <c:v>11377.708763999664</c:v>
                </c:pt>
                <c:pt idx="37">
                  <c:v>11164.079077228795</c:v>
                </c:pt>
                <c:pt idx="38">
                  <c:v>10948.300131837874</c:v>
                </c:pt>
                <c:pt idx="39">
                  <c:v>10730.63482123366</c:v>
                </c:pt>
                <c:pt idx="40">
                  <c:v>10511.348337068355</c:v>
                </c:pt>
                <c:pt idx="41">
                  <c:v>10290.70784614442</c:v>
                </c:pt>
                <c:pt idx="42">
                  <c:v>10068.982164912983</c:v>
                </c:pt>
                <c:pt idx="43">
                  <c:v>9846.4414319624029</c:v>
                </c:pt>
                <c:pt idx="44">
                  <c:v>9623.3567788960063</c:v>
                </c:pt>
                <c:pt idx="45">
                  <c:v>9400</c:v>
                </c:pt>
                <c:pt idx="46">
                  <c:v>9176.6432211039955</c:v>
                </c:pt>
                <c:pt idx="47">
                  <c:v>8953.5585680375971</c:v>
                </c:pt>
                <c:pt idx="48">
                  <c:v>8731.0178350870192</c:v>
                </c:pt>
                <c:pt idx="49">
                  <c:v>8509.292153855582</c:v>
                </c:pt>
                <c:pt idx="50">
                  <c:v>8288.6516629316466</c:v>
                </c:pt>
                <c:pt idx="51">
                  <c:v>8069.3651787663421</c:v>
                </c:pt>
                <c:pt idx="52">
                  <c:v>7851.6998681621262</c:v>
                </c:pt>
                <c:pt idx="53">
                  <c:v>7635.9209227712063</c:v>
                </c:pt>
                <c:pt idx="54">
                  <c:v>7422.2912360003374</c:v>
                </c:pt>
                <c:pt idx="55">
                  <c:v>7211.07108271572</c:v>
                </c:pt>
                <c:pt idx="56">
                  <c:v>7002.5178021381626</c:v>
                </c:pt>
                <c:pt idx="57">
                  <c:v>6796.8854843148802</c:v>
                </c:pt>
                <c:pt idx="58">
                  <c:v>6594.4246605499038</c:v>
                </c:pt>
                <c:pt idx="59">
                  <c:v>6395.3819981703</c:v>
                </c:pt>
                <c:pt idx="60">
                  <c:v>6200.0000000000009</c:v>
                </c:pt>
                <c:pt idx="61">
                  <c:v>6008.5167089074894</c:v>
                </c:pt>
                <c:pt idx="62">
                  <c:v>5821.1654177872206</c:v>
                </c:pt>
                <c:pt idx="63">
                  <c:v>5638.1743853281732</c:v>
                </c:pt>
                <c:pt idx="64">
                  <c:v>5459.7665579157874</c:v>
                </c:pt>
                <c:pt idx="65">
                  <c:v>5286.1592980061478</c:v>
                </c:pt>
                <c:pt idx="66">
                  <c:v>5117.5641193033071</c:v>
                </c:pt>
                <c:pt idx="67">
                  <c:v>4954.1864290624189</c:v>
                </c:pt>
                <c:pt idx="68">
                  <c:v>4796.2252778326319</c:v>
                </c:pt>
                <c:pt idx="69">
                  <c:v>4643.8731169446783</c:v>
                </c:pt>
                <c:pt idx="70">
                  <c:v>4497.3155640385412</c:v>
                </c:pt>
                <c:pt idx="71">
                  <c:v>4356.7311769169801</c:v>
                </c:pt>
                <c:pt idx="72">
                  <c:v>4222.2912360003374</c:v>
                </c:pt>
                <c:pt idx="73">
                  <c:v>4094.1595356477337</c:v>
                </c:pt>
                <c:pt idx="74">
                  <c:v>3972.4921845988738</c:v>
                </c:pt>
                <c:pt idx="75">
                  <c:v>3857.4374157795919</c:v>
                </c:pt>
                <c:pt idx="76">
                  <c:v>3749.1354057028684</c:v>
                </c:pt>
                <c:pt idx="77">
                  <c:v>3647.7181036853308</c:v>
                </c:pt>
                <c:pt idx="78">
                  <c:v>3553.3090710873548</c:v>
                </c:pt>
                <c:pt idx="79">
                  <c:v>3466.0233307725612</c:v>
                </c:pt>
                <c:pt idx="80">
                  <c:v>3385.9672269701869</c:v>
                </c:pt>
                <c:pt idx="81">
                  <c:v>3313.2382957110176</c:v>
                </c:pt>
                <c:pt idx="82">
                  <c:v>3247.9251459947609</c:v>
                </c:pt>
                <c:pt idx="83">
                  <c:v>3190.1073518336225</c:v>
                </c:pt>
                <c:pt idx="84">
                  <c:v>3139.8553553036436</c:v>
                </c:pt>
                <c:pt idx="85">
                  <c:v>3097.2303807218686</c:v>
                </c:pt>
                <c:pt idx="86">
                  <c:v>3062.28436005395</c:v>
                </c:pt>
                <c:pt idx="87">
                  <c:v>3035.0598696430507</c:v>
                </c:pt>
                <c:pt idx="88">
                  <c:v>3015.5900783371253</c:v>
                </c:pt>
                <c:pt idx="89">
                  <c:v>3003.8987070777875</c:v>
                </c:pt>
                <c:pt idx="90">
                  <c:v>3000</c:v>
                </c:pt>
              </c:numCache>
            </c:numRef>
          </c:xVal>
          <c:yVal>
            <c:numRef>
              <c:f>'Datos Gráfico'!$S$19:$S$109</c:f>
              <c:numCache>
                <c:formatCode>#,##0.0</c:formatCode>
                <c:ptCount val="91"/>
                <c:pt idx="0">
                  <c:v>0</c:v>
                </c:pt>
                <c:pt idx="1">
                  <c:v>223.3567788960062</c:v>
                </c:pt>
                <c:pt idx="2">
                  <c:v>446.44143196240191</c:v>
                </c:pt>
                <c:pt idx="3">
                  <c:v>668.98216491298217</c:v>
                </c:pt>
                <c:pt idx="4">
                  <c:v>890.7078461444188</c:v>
                </c:pt>
                <c:pt idx="5">
                  <c:v>1111.3483370683541</c:v>
                </c:pt>
                <c:pt idx="6">
                  <c:v>1330.6348212336595</c:v>
                </c:pt>
                <c:pt idx="7">
                  <c:v>1548.3001318378736</c:v>
                </c:pt>
                <c:pt idx="8">
                  <c:v>1764.0790772287946</c:v>
                </c:pt>
                <c:pt idx="9">
                  <c:v>1977.7087639996632</c:v>
                </c:pt>
                <c:pt idx="10">
                  <c:v>2188.9289172842796</c:v>
                </c:pt>
                <c:pt idx="11">
                  <c:v>2397.482197861837</c:v>
                </c:pt>
                <c:pt idx="12">
                  <c:v>2603.1145156851208</c:v>
                </c:pt>
                <c:pt idx="13">
                  <c:v>2805.5753394500957</c:v>
                </c:pt>
                <c:pt idx="14">
                  <c:v>3004.6180018297014</c:v>
                </c:pt>
                <c:pt idx="15">
                  <c:v>3199.9999999999995</c:v>
                </c:pt>
                <c:pt idx="16">
                  <c:v>3391.4832910925115</c:v>
                </c:pt>
                <c:pt idx="17">
                  <c:v>3578.8345822127803</c:v>
                </c:pt>
                <c:pt idx="18">
                  <c:v>3761.8256146718281</c:v>
                </c:pt>
                <c:pt idx="19">
                  <c:v>3940.2334420842126</c:v>
                </c:pt>
                <c:pt idx="20">
                  <c:v>4113.8407019938513</c:v>
                </c:pt>
                <c:pt idx="21">
                  <c:v>4282.4358806966929</c:v>
                </c:pt>
                <c:pt idx="22">
                  <c:v>4445.813570937582</c:v>
                </c:pt>
                <c:pt idx="23">
                  <c:v>4603.7747221673671</c:v>
                </c:pt>
                <c:pt idx="24">
                  <c:v>4756.1268830553236</c:v>
                </c:pt>
                <c:pt idx="25">
                  <c:v>4902.6844359614597</c:v>
                </c:pt>
                <c:pt idx="26">
                  <c:v>5043.2688230830208</c:v>
                </c:pt>
                <c:pt idx="27">
                  <c:v>5177.7087639996635</c:v>
                </c:pt>
                <c:pt idx="28">
                  <c:v>5305.8404643522672</c:v>
                </c:pt>
                <c:pt idx="29">
                  <c:v>5427.5078154011262</c:v>
                </c:pt>
                <c:pt idx="30">
                  <c:v>5542.5625842204072</c:v>
                </c:pt>
                <c:pt idx="31">
                  <c:v>5650.8645942971316</c:v>
                </c:pt>
                <c:pt idx="32">
                  <c:v>5752.2818963146683</c:v>
                </c:pt>
                <c:pt idx="33">
                  <c:v>5846.6909289126452</c:v>
                </c:pt>
                <c:pt idx="34">
                  <c:v>5933.9766692274397</c:v>
                </c:pt>
                <c:pt idx="35">
                  <c:v>6014.0327730298131</c:v>
                </c:pt>
                <c:pt idx="36">
                  <c:v>6086.7617042889824</c:v>
                </c:pt>
                <c:pt idx="37">
                  <c:v>6152.0748540052409</c:v>
                </c:pt>
                <c:pt idx="38">
                  <c:v>6209.8926481663775</c:v>
                </c:pt>
                <c:pt idx="39">
                  <c:v>6260.1446446963555</c:v>
                </c:pt>
                <c:pt idx="40">
                  <c:v>6302.7696192781314</c:v>
                </c:pt>
                <c:pt idx="41">
                  <c:v>6337.71563994605</c:v>
                </c:pt>
                <c:pt idx="42">
                  <c:v>6364.9401303569493</c:v>
                </c:pt>
                <c:pt idx="43">
                  <c:v>6384.4099216628747</c:v>
                </c:pt>
                <c:pt idx="44">
                  <c:v>6396.1012929222125</c:v>
                </c:pt>
                <c:pt idx="45">
                  <c:v>6400</c:v>
                </c:pt>
                <c:pt idx="46">
                  <c:v>6396.1012929222125</c:v>
                </c:pt>
                <c:pt idx="47">
                  <c:v>6384.4099216628747</c:v>
                </c:pt>
                <c:pt idx="48">
                  <c:v>6364.9401303569493</c:v>
                </c:pt>
                <c:pt idx="49">
                  <c:v>6337.71563994605</c:v>
                </c:pt>
                <c:pt idx="50">
                  <c:v>6302.7696192781314</c:v>
                </c:pt>
                <c:pt idx="51">
                  <c:v>6260.1446446963564</c:v>
                </c:pt>
                <c:pt idx="52">
                  <c:v>6209.8926481663775</c:v>
                </c:pt>
                <c:pt idx="53">
                  <c:v>6152.0748540052409</c:v>
                </c:pt>
                <c:pt idx="54">
                  <c:v>6086.7617042889833</c:v>
                </c:pt>
                <c:pt idx="55">
                  <c:v>6014.0327730298141</c:v>
                </c:pt>
                <c:pt idx="56">
                  <c:v>5933.9766692274397</c:v>
                </c:pt>
                <c:pt idx="57">
                  <c:v>5846.6909289126461</c:v>
                </c:pt>
                <c:pt idx="58">
                  <c:v>5752.2818963146683</c:v>
                </c:pt>
                <c:pt idx="59">
                  <c:v>5650.8645942971334</c:v>
                </c:pt>
                <c:pt idx="60">
                  <c:v>5542.5625842204081</c:v>
                </c:pt>
                <c:pt idx="61">
                  <c:v>5427.5078154011271</c:v>
                </c:pt>
                <c:pt idx="62">
                  <c:v>5305.8404643522672</c:v>
                </c:pt>
                <c:pt idx="63">
                  <c:v>5177.7087639996635</c:v>
                </c:pt>
                <c:pt idx="64">
                  <c:v>5043.2688230830208</c:v>
                </c:pt>
                <c:pt idx="65">
                  <c:v>4902.6844359614597</c:v>
                </c:pt>
                <c:pt idx="66">
                  <c:v>4756.1268830553236</c:v>
                </c:pt>
                <c:pt idx="67">
                  <c:v>4603.774722167369</c:v>
                </c:pt>
                <c:pt idx="68">
                  <c:v>4445.813570937582</c:v>
                </c:pt>
                <c:pt idx="69">
                  <c:v>4282.4358806966939</c:v>
                </c:pt>
                <c:pt idx="70">
                  <c:v>4113.8407019938522</c:v>
                </c:pt>
                <c:pt idx="71">
                  <c:v>3940.2334420842139</c:v>
                </c:pt>
                <c:pt idx="72">
                  <c:v>3761.8256146718286</c:v>
                </c:pt>
                <c:pt idx="73">
                  <c:v>3578.8345822127803</c:v>
                </c:pt>
                <c:pt idx="74">
                  <c:v>3391.483291092512</c:v>
                </c:pt>
                <c:pt idx="75">
                  <c:v>3199.9999999999995</c:v>
                </c:pt>
                <c:pt idx="76">
                  <c:v>3004.6180018297027</c:v>
                </c:pt>
                <c:pt idx="77">
                  <c:v>2805.5753394500948</c:v>
                </c:pt>
                <c:pt idx="78">
                  <c:v>2603.1145156851226</c:v>
                </c:pt>
                <c:pt idx="79">
                  <c:v>2397.4821978618384</c:v>
                </c:pt>
                <c:pt idx="80">
                  <c:v>2188.9289172842809</c:v>
                </c:pt>
                <c:pt idx="81">
                  <c:v>1977.7087639996641</c:v>
                </c:pt>
                <c:pt idx="82">
                  <c:v>1764.0790772287978</c:v>
                </c:pt>
                <c:pt idx="83">
                  <c:v>1548.3001318378736</c:v>
                </c:pt>
                <c:pt idx="84">
                  <c:v>1330.6348212336595</c:v>
                </c:pt>
                <c:pt idx="85">
                  <c:v>1111.3483370683537</c:v>
                </c:pt>
                <c:pt idx="86">
                  <c:v>890.70784614442073</c:v>
                </c:pt>
                <c:pt idx="87">
                  <c:v>668.98216491298388</c:v>
                </c:pt>
                <c:pt idx="88">
                  <c:v>446.44143196240339</c:v>
                </c:pt>
                <c:pt idx="89">
                  <c:v>223.35677889600447</c:v>
                </c:pt>
                <c:pt idx="90">
                  <c:v>7.8377395145430606E-13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1B7D-F941-87FF-620F34FAD3E8}"/>
            </c:ext>
          </c:extLst>
        </c:ser>
        <c:ser>
          <c:idx val="9"/>
          <c:order val="9"/>
          <c:tx>
            <c:v>Envolvente Arcilla</c:v>
          </c:tx>
          <c:spPr>
            <a:ln w="21960">
              <a:solidFill>
                <a:srgbClr val="FF2222"/>
              </a:solidFill>
              <a:prstDash val="sys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'Datos Gráfico'!$B$115:$B$116</c:f>
              <c:numCache>
                <c:formatCode>#,##0.0</c:formatCode>
                <c:ptCount val="2"/>
                <c:pt idx="0">
                  <c:v>74.358974358974365</c:v>
                </c:pt>
                <c:pt idx="1">
                  <c:v>280.23952095808386</c:v>
                </c:pt>
              </c:numCache>
            </c:numRef>
          </c:xVal>
          <c:yVal>
            <c:numRef>
              <c:f>'Datos Gráfico'!$C$115:$C$116</c:f>
              <c:numCache>
                <c:formatCode>#,##0.0</c:formatCode>
                <c:ptCount val="2"/>
                <c:pt idx="0">
                  <c:v>41.860574577498923</c:v>
                </c:pt>
                <c:pt idx="1">
                  <c:v>122.93504542292158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1B7D-F941-87FF-620F34FAD3E8}"/>
            </c:ext>
          </c:extLst>
        </c:ser>
        <c:ser>
          <c:idx val="10"/>
          <c:order val="10"/>
          <c:tx>
            <c:v>Envolvente Lutita</c:v>
          </c:tx>
          <c:spPr>
            <a:ln w="21960">
              <a:solidFill>
                <a:srgbClr val="22BB22"/>
              </a:solidFill>
              <a:prstDash val="sys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'Datos Gráfico'!$B$117:$B$118</c:f>
              <c:numCache>
                <c:formatCode>#,##0.0</c:formatCode>
                <c:ptCount val="2"/>
                <c:pt idx="0">
                  <c:v>787.23404255319144</c:v>
                </c:pt>
                <c:pt idx="1">
                  <c:v>2974.3589743589746</c:v>
                </c:pt>
              </c:numCache>
            </c:numRef>
          </c:xVal>
          <c:yVal>
            <c:numRef>
              <c:f>'Datos Gráfico'!$C$117:$C$118</c:f>
              <c:numCache>
                <c:formatCode>#,##0.0</c:formatCode>
                <c:ptCount val="2"/>
                <c:pt idx="0">
                  <c:v>557.53479233559483</c:v>
                </c:pt>
                <c:pt idx="1">
                  <c:v>1661.8272632252238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1B7D-F941-87FF-620F34FAD3E8}"/>
            </c:ext>
          </c:extLst>
        </c:ser>
        <c:ser>
          <c:idx val="11"/>
          <c:order val="11"/>
          <c:tx>
            <c:v>Envolvente Arenisca</c:v>
          </c:tx>
          <c:spPr>
            <a:ln w="21960">
              <a:solidFill>
                <a:srgbClr val="FF8800"/>
              </a:solidFill>
              <a:prstDash val="sys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'Datos Gráfico'!$B$119:$B$120</c:f>
              <c:numCache>
                <c:formatCode>#,##0.0</c:formatCode>
                <c:ptCount val="2"/>
                <c:pt idx="0">
                  <c:v>1733.3333333333335</c:v>
                </c:pt>
                <c:pt idx="1">
                  <c:v>5042.5531914893618</c:v>
                </c:pt>
              </c:numCache>
            </c:numRef>
          </c:xVal>
          <c:yVal>
            <c:numRef>
              <c:f>'Datos Gráfico'!$C$119:$C$120</c:f>
              <c:numCache>
                <c:formatCode>#,##0.0</c:formatCode>
                <c:ptCount val="2"/>
                <c:pt idx="0">
                  <c:v>1874.6178811156087</c:v>
                </c:pt>
                <c:pt idx="1">
                  <c:v>4692.5137122704409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1B7D-F941-87FF-620F34FAD3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83621"/>
        <c:axId val="16120815"/>
      </c:scatterChart>
      <c:valAx>
        <c:axId val="11483621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1000" b="1" strike="noStrike" spc="-1">
                    <a:solidFill>
                      <a:srgbClr val="000000"/>
                    </a:solidFill>
                    <a:latin typeface="Calibri"/>
                  </a:rPr>
                  <a:t>Esfuerzo normal </a:t>
                </a:r>
                <a:r>
                  <a:rPr lang="el-GR" sz="1000" b="1" strike="noStrike" spc="-1">
                    <a:solidFill>
                      <a:srgbClr val="000000"/>
                    </a:solidFill>
                    <a:latin typeface="Calibri"/>
                  </a:rPr>
                  <a:t>σ (</a:t>
                </a:r>
                <a:r>
                  <a:rPr lang="es-MX" sz="1000" b="1" strike="noStrike" spc="-1">
                    <a:solidFill>
                      <a:srgbClr val="000000"/>
                    </a:solidFill>
                    <a:latin typeface="Calibri"/>
                  </a:rPr>
                  <a:t>kPa)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MX"/>
          </a:p>
        </c:txPr>
        <c:crossAx val="16120815"/>
        <c:crosses val="autoZero"/>
        <c:crossBetween val="midCat"/>
      </c:valAx>
      <c:valAx>
        <c:axId val="16120815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MX" sz="1000" b="1" strike="noStrike" spc="-1">
                    <a:solidFill>
                      <a:srgbClr val="000000"/>
                    </a:solidFill>
                    <a:latin typeface="Calibri"/>
                  </a:rPr>
                  <a:t>Esfuerzo cortante </a:t>
                </a:r>
                <a:r>
                  <a:rPr lang="el-GR" sz="1000" b="1" strike="noStrike" spc="-1">
                    <a:solidFill>
                      <a:srgbClr val="000000"/>
                    </a:solidFill>
                    <a:latin typeface="Calibri"/>
                  </a:rPr>
                  <a:t>τ (</a:t>
                </a:r>
                <a:r>
                  <a:rPr lang="es-MX" sz="1000" b="1" strike="noStrike" spc="-1">
                    <a:solidFill>
                      <a:srgbClr val="000000"/>
                    </a:solidFill>
                    <a:latin typeface="Calibri"/>
                  </a:rPr>
                  <a:t>kPa)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MX"/>
          </a:p>
        </c:txPr>
        <c:crossAx val="11483621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s-MX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7</xdr:col>
      <xdr:colOff>604440</xdr:colOff>
      <xdr:row>37</xdr:row>
      <xdr:rowOff>218160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zoomScale="137" zoomScaleNormal="137" workbookViewId="0">
      <selection activeCell="O21" sqref="O21"/>
    </sheetView>
  </sheetViews>
  <sheetFormatPr baseColWidth="10" defaultColWidth="8.6640625" defaultRowHeight="15" x14ac:dyDescent="0.2"/>
  <cols>
    <col min="1" max="1" width="12.5" bestFit="1" customWidth="1"/>
    <col min="2" max="2" width="14" customWidth="1"/>
    <col min="3" max="3" width="12" customWidth="1"/>
    <col min="4" max="9" width="10" customWidth="1"/>
    <col min="10" max="12" width="12" customWidth="1"/>
    <col min="13" max="13" width="14" customWidth="1"/>
    <col min="14" max="14" width="10" customWidth="1"/>
    <col min="15" max="15" width="18" customWidth="1"/>
    <col min="16" max="16" width="10" customWidth="1"/>
  </cols>
  <sheetData>
    <row r="1" spans="1:16" ht="25.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13.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4" spans="1:16" ht="18" customHeight="1" x14ac:dyDescent="0.2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ht="13.5" customHeight="1" x14ac:dyDescent="0.2">
      <c r="A5" s="11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ht="13.5" customHeight="1" x14ac:dyDescent="0.2">
      <c r="A6" s="11" t="s">
        <v>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13.5" customHeight="1" x14ac:dyDescent="0.2">
      <c r="A7" s="11" t="s">
        <v>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13.5" customHeight="1" x14ac:dyDescent="0.2">
      <c r="A8" s="11" t="s">
        <v>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13.5" customHeight="1" x14ac:dyDescent="0.2">
      <c r="A9" s="11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1" spans="1:16" ht="18" customHeight="1" x14ac:dyDescent="0.2">
      <c r="A11" s="10" t="s">
        <v>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ht="15" customHeight="1" x14ac:dyDescent="0.2">
      <c r="A12" s="9" t="s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6" ht="15" customHeight="1" x14ac:dyDescent="0.2">
      <c r="A13" s="8" t="s">
        <v>10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 ht="15" customHeight="1" x14ac:dyDescent="0.2">
      <c r="A14" s="8" t="s">
        <v>11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ht="15" customHeight="1" x14ac:dyDescent="0.2">
      <c r="A15" s="8" t="s">
        <v>12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ht="15" customHeight="1" x14ac:dyDescent="0.2">
      <c r="A16" s="8" t="s">
        <v>13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8" spans="1:16" ht="18" customHeight="1" x14ac:dyDescent="0.2">
      <c r="A18" s="12" t="s">
        <v>14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15.75" customHeight="1" x14ac:dyDescent="0.2">
      <c r="A19" s="7" t="s">
        <v>15</v>
      </c>
      <c r="B19" s="7"/>
      <c r="C19" s="7"/>
      <c r="D19" s="6" t="s">
        <v>16</v>
      </c>
      <c r="E19" s="6"/>
      <c r="F19" s="6"/>
      <c r="G19" s="5" t="s">
        <v>17</v>
      </c>
      <c r="H19" s="5"/>
      <c r="I19" s="5"/>
      <c r="J19" s="4" t="s">
        <v>18</v>
      </c>
      <c r="K19" s="4"/>
      <c r="L19" s="4"/>
      <c r="M19" s="4"/>
      <c r="N19" s="3" t="s">
        <v>19</v>
      </c>
      <c r="O19" s="3"/>
      <c r="P19" s="3"/>
    </row>
    <row r="20" spans="1:16" ht="31.5" customHeight="1" x14ac:dyDescent="0.2">
      <c r="A20" s="15" t="s">
        <v>20</v>
      </c>
      <c r="B20" s="15" t="s">
        <v>21</v>
      </c>
      <c r="C20" s="15" t="s">
        <v>22</v>
      </c>
      <c r="D20" s="16" t="s">
        <v>23</v>
      </c>
      <c r="E20" s="16" t="s">
        <v>24</v>
      </c>
      <c r="F20" s="17" t="s">
        <v>25</v>
      </c>
      <c r="G20" s="18" t="s">
        <v>26</v>
      </c>
      <c r="H20" s="18" t="s">
        <v>27</v>
      </c>
      <c r="I20" s="18" t="s">
        <v>28</v>
      </c>
      <c r="J20" s="19" t="s">
        <v>29</v>
      </c>
      <c r="K20" s="19" t="s">
        <v>30</v>
      </c>
      <c r="L20" s="19" t="s">
        <v>31</v>
      </c>
      <c r="M20" s="19" t="s">
        <v>32</v>
      </c>
      <c r="N20" s="20" t="s">
        <v>33</v>
      </c>
      <c r="O20" s="20" t="s">
        <v>34</v>
      </c>
      <c r="P20" s="20" t="s">
        <v>35</v>
      </c>
    </row>
    <row r="21" spans="1:16" ht="18" customHeight="1" x14ac:dyDescent="0.2">
      <c r="A21" s="21">
        <v>1</v>
      </c>
      <c r="B21" s="22" t="s">
        <v>36</v>
      </c>
      <c r="C21" s="23" t="s">
        <v>37</v>
      </c>
      <c r="D21" s="24">
        <v>50</v>
      </c>
      <c r="E21" s="24">
        <v>145</v>
      </c>
      <c r="F21" s="25">
        <f t="shared" ref="F21:F29" si="0">IF(D21="","",E21-D21)</f>
        <v>95</v>
      </c>
      <c r="G21" s="26">
        <f t="shared" ref="G21:G29" si="1">IF(D21="","",(E21+D21)/2)</f>
        <v>97.5</v>
      </c>
      <c r="H21" s="26">
        <f t="shared" ref="H21:H29" si="2">IF(D21="","",(E21-D21)/2)</f>
        <v>47.5</v>
      </c>
      <c r="I21" s="27">
        <f t="shared" ref="I21:I29" si="3">IF(D21="","",DEGREES(ASIN(H21/G21)))</f>
        <v>29.15536542628297</v>
      </c>
      <c r="J21" s="28">
        <f t="shared" ref="J21:J29" si="4">IF(D21="","",G21-H21*SIN(RADIANS(I21)))</f>
        <v>74.358974358974365</v>
      </c>
      <c r="K21" s="28">
        <f t="shared" ref="K21:K29" si="5">IF(D21="","",H21*COS(RADIANS(I21)))</f>
        <v>41.481838583666871</v>
      </c>
      <c r="L21" s="29" t="s">
        <v>38</v>
      </c>
      <c r="M21" s="29" t="s">
        <v>38</v>
      </c>
      <c r="N21" s="22" t="str">
        <f t="shared" ref="N21:N29" si="6">IF(I21="","",IF(I21&gt;45,"⚠ φ alto","✓ Ok"))</f>
        <v>✓ Ok</v>
      </c>
      <c r="O21" s="22" t="s">
        <v>39</v>
      </c>
      <c r="P21" s="22" t="s">
        <v>40</v>
      </c>
    </row>
    <row r="22" spans="1:16" ht="18" customHeight="1" x14ac:dyDescent="0.2">
      <c r="A22" s="30">
        <v>2</v>
      </c>
      <c r="B22" s="31" t="s">
        <v>41</v>
      </c>
      <c r="C22" s="32" t="s">
        <v>37</v>
      </c>
      <c r="D22" s="24">
        <v>100</v>
      </c>
      <c r="E22" s="24">
        <v>255</v>
      </c>
      <c r="F22" s="33">
        <f t="shared" si="0"/>
        <v>155</v>
      </c>
      <c r="G22" s="26">
        <f t="shared" si="1"/>
        <v>177.5</v>
      </c>
      <c r="H22" s="26">
        <f t="shared" si="2"/>
        <v>77.5</v>
      </c>
      <c r="I22" s="27">
        <f t="shared" si="3"/>
        <v>25.888403931759338</v>
      </c>
      <c r="J22" s="28">
        <f t="shared" si="4"/>
        <v>143.66197183098592</v>
      </c>
      <c r="K22" s="28">
        <f t="shared" si="5"/>
        <v>69.72257776095924</v>
      </c>
      <c r="L22" s="29" t="s">
        <v>38</v>
      </c>
      <c r="M22" s="29" t="s">
        <v>38</v>
      </c>
      <c r="N22" s="31" t="str">
        <f t="shared" si="6"/>
        <v>✓ Ok</v>
      </c>
      <c r="O22" s="31" t="s">
        <v>39</v>
      </c>
      <c r="P22" s="31" t="s">
        <v>40</v>
      </c>
    </row>
    <row r="23" spans="1:16" ht="18" customHeight="1" x14ac:dyDescent="0.2">
      <c r="A23" s="34">
        <v>3</v>
      </c>
      <c r="B23" s="35" t="s">
        <v>42</v>
      </c>
      <c r="C23" s="36" t="s">
        <v>37</v>
      </c>
      <c r="D23" s="24">
        <v>200</v>
      </c>
      <c r="E23" s="24">
        <v>468</v>
      </c>
      <c r="F23" s="37">
        <f t="shared" si="0"/>
        <v>268</v>
      </c>
      <c r="G23" s="26">
        <f t="shared" si="1"/>
        <v>334</v>
      </c>
      <c r="H23" s="26">
        <f t="shared" si="2"/>
        <v>134</v>
      </c>
      <c r="I23" s="27">
        <f t="shared" si="3"/>
        <v>23.653067908544092</v>
      </c>
      <c r="J23" s="28">
        <f t="shared" si="4"/>
        <v>280.23952095808386</v>
      </c>
      <c r="K23" s="28">
        <f t="shared" si="5"/>
        <v>122.74286493798201</v>
      </c>
      <c r="L23" s="29" t="s">
        <v>38</v>
      </c>
      <c r="M23" s="29" t="s">
        <v>38</v>
      </c>
      <c r="N23" s="35" t="str">
        <f t="shared" si="6"/>
        <v>✓ Ok</v>
      </c>
      <c r="O23" s="35" t="s">
        <v>39</v>
      </c>
      <c r="P23" s="35" t="s">
        <v>40</v>
      </c>
    </row>
    <row r="24" spans="1:16" ht="18" customHeight="1" x14ac:dyDescent="0.2">
      <c r="A24" s="30">
        <v>4</v>
      </c>
      <c r="B24" s="31" t="s">
        <v>43</v>
      </c>
      <c r="C24" s="32" t="s">
        <v>44</v>
      </c>
      <c r="D24" s="24">
        <v>500</v>
      </c>
      <c r="E24" s="24">
        <v>1850</v>
      </c>
      <c r="F24" s="33">
        <f t="shared" si="0"/>
        <v>1350</v>
      </c>
      <c r="G24" s="26">
        <f t="shared" si="1"/>
        <v>1175</v>
      </c>
      <c r="H24" s="26">
        <f t="shared" si="2"/>
        <v>675</v>
      </c>
      <c r="I24" s="27">
        <f t="shared" si="3"/>
        <v>35.062390376430415</v>
      </c>
      <c r="J24" s="28">
        <f t="shared" si="4"/>
        <v>787.23404255319144</v>
      </c>
      <c r="K24" s="28">
        <f t="shared" si="5"/>
        <v>552.50571240970885</v>
      </c>
      <c r="L24" s="29" t="s">
        <v>38</v>
      </c>
      <c r="M24" s="29" t="s">
        <v>38</v>
      </c>
      <c r="N24" s="31" t="str">
        <f t="shared" si="6"/>
        <v>✓ Ok</v>
      </c>
      <c r="O24" s="31" t="s">
        <v>45</v>
      </c>
      <c r="P24" s="31" t="s">
        <v>46</v>
      </c>
    </row>
    <row r="25" spans="1:16" ht="18" customHeight="1" x14ac:dyDescent="0.2">
      <c r="A25" s="21">
        <v>5</v>
      </c>
      <c r="B25" s="22" t="s">
        <v>47</v>
      </c>
      <c r="C25" s="23" t="s">
        <v>44</v>
      </c>
      <c r="D25" s="24">
        <v>1000</v>
      </c>
      <c r="E25" s="24">
        <v>3200</v>
      </c>
      <c r="F25" s="25">
        <f t="shared" si="0"/>
        <v>2200</v>
      </c>
      <c r="G25" s="26">
        <f t="shared" si="1"/>
        <v>2100</v>
      </c>
      <c r="H25" s="26">
        <f t="shared" si="2"/>
        <v>1100</v>
      </c>
      <c r="I25" s="27">
        <f t="shared" si="3"/>
        <v>31.588135505201176</v>
      </c>
      <c r="J25" s="28">
        <f t="shared" si="4"/>
        <v>1523.8095238095236</v>
      </c>
      <c r="K25" s="28">
        <f t="shared" si="5"/>
        <v>937.01896199991188</v>
      </c>
      <c r="L25" s="29" t="s">
        <v>38</v>
      </c>
      <c r="M25" s="29" t="s">
        <v>38</v>
      </c>
      <c r="N25" s="22" t="str">
        <f t="shared" si="6"/>
        <v>✓ Ok</v>
      </c>
      <c r="O25" s="22" t="s">
        <v>45</v>
      </c>
      <c r="P25" s="22" t="s">
        <v>46</v>
      </c>
    </row>
    <row r="26" spans="1:16" ht="18" customHeight="1" x14ac:dyDescent="0.2">
      <c r="A26" s="34">
        <v>6</v>
      </c>
      <c r="B26" s="35" t="s">
        <v>48</v>
      </c>
      <c r="C26" s="36" t="s">
        <v>44</v>
      </c>
      <c r="D26" s="24">
        <v>2000</v>
      </c>
      <c r="E26" s="24">
        <v>5800</v>
      </c>
      <c r="F26" s="37">
        <f t="shared" si="0"/>
        <v>3800</v>
      </c>
      <c r="G26" s="26">
        <f t="shared" si="1"/>
        <v>3900</v>
      </c>
      <c r="H26" s="26">
        <f t="shared" si="2"/>
        <v>1900</v>
      </c>
      <c r="I26" s="27">
        <f t="shared" si="3"/>
        <v>29.15536542628297</v>
      </c>
      <c r="J26" s="28">
        <f t="shared" si="4"/>
        <v>2974.3589743589746</v>
      </c>
      <c r="K26" s="28">
        <f t="shared" si="5"/>
        <v>1659.2735433466751</v>
      </c>
      <c r="L26" s="29" t="s">
        <v>38</v>
      </c>
      <c r="M26" s="29" t="s">
        <v>38</v>
      </c>
      <c r="N26" s="35" t="str">
        <f t="shared" si="6"/>
        <v>✓ Ok</v>
      </c>
      <c r="O26" s="35" t="s">
        <v>45</v>
      </c>
      <c r="P26" s="35" t="s">
        <v>46</v>
      </c>
    </row>
    <row r="27" spans="1:16" ht="18" customHeight="1" x14ac:dyDescent="0.2">
      <c r="A27" s="21">
        <v>7</v>
      </c>
      <c r="B27" s="22" t="s">
        <v>49</v>
      </c>
      <c r="C27" s="23" t="s">
        <v>50</v>
      </c>
      <c r="D27" s="24">
        <v>1000</v>
      </c>
      <c r="E27" s="24">
        <v>6500</v>
      </c>
      <c r="F27" s="25">
        <f t="shared" si="0"/>
        <v>5500</v>
      </c>
      <c r="G27" s="26">
        <f t="shared" si="1"/>
        <v>3750</v>
      </c>
      <c r="H27" s="26">
        <f t="shared" si="2"/>
        <v>2750</v>
      </c>
      <c r="I27" s="27">
        <f t="shared" si="3"/>
        <v>47.166571933932744</v>
      </c>
      <c r="J27" s="28">
        <f t="shared" si="4"/>
        <v>1733.3333333333335</v>
      </c>
      <c r="K27" s="28">
        <f t="shared" si="5"/>
        <v>1869.6404883173548</v>
      </c>
      <c r="L27" s="29" t="s">
        <v>38</v>
      </c>
      <c r="M27" s="29" t="s">
        <v>38</v>
      </c>
      <c r="N27" s="22" t="str">
        <f t="shared" si="6"/>
        <v>⚠ φ alto</v>
      </c>
      <c r="O27" s="22" t="s">
        <v>51</v>
      </c>
      <c r="P27" s="22" t="s">
        <v>40</v>
      </c>
    </row>
    <row r="28" spans="1:16" ht="18" customHeight="1" x14ac:dyDescent="0.2">
      <c r="A28" s="30">
        <v>8</v>
      </c>
      <c r="B28" s="31" t="s">
        <v>52</v>
      </c>
      <c r="C28" s="32" t="s">
        <v>50</v>
      </c>
      <c r="D28" s="24">
        <v>2000</v>
      </c>
      <c r="E28" s="24">
        <v>11200</v>
      </c>
      <c r="F28" s="33">
        <f t="shared" si="0"/>
        <v>9200</v>
      </c>
      <c r="G28" s="26">
        <f t="shared" si="1"/>
        <v>6600</v>
      </c>
      <c r="H28" s="26">
        <f t="shared" si="2"/>
        <v>4600</v>
      </c>
      <c r="I28" s="27">
        <f t="shared" si="3"/>
        <v>44.184385153304454</v>
      </c>
      <c r="J28" s="28">
        <f t="shared" si="4"/>
        <v>3393.9393939393935</v>
      </c>
      <c r="K28" s="28">
        <f t="shared" si="5"/>
        <v>3298.6626669403918</v>
      </c>
      <c r="L28" s="29" t="s">
        <v>38</v>
      </c>
      <c r="M28" s="29" t="s">
        <v>38</v>
      </c>
      <c r="N28" s="31" t="str">
        <f t="shared" si="6"/>
        <v>✓ Ok</v>
      </c>
      <c r="O28" s="31" t="s">
        <v>51</v>
      </c>
      <c r="P28" s="31" t="s">
        <v>40</v>
      </c>
    </row>
    <row r="29" spans="1:16" ht="18" customHeight="1" x14ac:dyDescent="0.2">
      <c r="A29" s="34">
        <v>9</v>
      </c>
      <c r="B29" s="35" t="s">
        <v>53</v>
      </c>
      <c r="C29" s="36" t="s">
        <v>50</v>
      </c>
      <c r="D29" s="24">
        <v>3000</v>
      </c>
      <c r="E29" s="24">
        <v>15800</v>
      </c>
      <c r="F29" s="37">
        <f t="shared" si="0"/>
        <v>12800</v>
      </c>
      <c r="G29" s="26">
        <f t="shared" si="1"/>
        <v>9400</v>
      </c>
      <c r="H29" s="26">
        <f t="shared" si="2"/>
        <v>6400</v>
      </c>
      <c r="I29" s="27">
        <f t="shared" si="3"/>
        <v>42.91018402167596</v>
      </c>
      <c r="J29" s="28">
        <f t="shared" si="4"/>
        <v>5042.5531914893618</v>
      </c>
      <c r="K29" s="28">
        <f t="shared" si="5"/>
        <v>4687.5001131733807</v>
      </c>
      <c r="L29" s="29" t="s">
        <v>38</v>
      </c>
      <c r="M29" s="29" t="s">
        <v>38</v>
      </c>
      <c r="N29" s="35" t="str">
        <f t="shared" si="6"/>
        <v>✓ Ok</v>
      </c>
      <c r="O29" s="35" t="s">
        <v>51</v>
      </c>
      <c r="P29" s="35" t="s">
        <v>40</v>
      </c>
    </row>
    <row r="32" spans="1:16" ht="18" customHeight="1" x14ac:dyDescent="0.2">
      <c r="A32" s="2" t="s">
        <v>54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19.5" customHeight="1" x14ac:dyDescent="0.2">
      <c r="A33" s="38" t="s">
        <v>22</v>
      </c>
      <c r="B33" s="38" t="s">
        <v>55</v>
      </c>
      <c r="C33" s="38" t="s">
        <v>56</v>
      </c>
      <c r="D33" s="38" t="s">
        <v>57</v>
      </c>
      <c r="E33" s="38" t="s">
        <v>58</v>
      </c>
      <c r="F33" s="38" t="s">
        <v>59</v>
      </c>
      <c r="G33" s="38" t="s">
        <v>60</v>
      </c>
      <c r="H33" s="38" t="s">
        <v>61</v>
      </c>
      <c r="I33" s="38" t="s">
        <v>62</v>
      </c>
      <c r="J33" s="38" t="s">
        <v>63</v>
      </c>
      <c r="K33" s="38" t="s">
        <v>64</v>
      </c>
    </row>
    <row r="34" spans="1:16" ht="18" customHeight="1" x14ac:dyDescent="0.2">
      <c r="A34" s="39" t="s">
        <v>37</v>
      </c>
      <c r="B34" s="40">
        <v>3</v>
      </c>
      <c r="C34" s="26">
        <f>MIN(J21:J23)</f>
        <v>74.358974358974365</v>
      </c>
      <c r="D34" s="26">
        <f>MAX(J21:J23)</f>
        <v>280.23952095808386</v>
      </c>
      <c r="E34" s="26">
        <f>MIN(K21:K23)</f>
        <v>41.481838583666871</v>
      </c>
      <c r="F34" s="26">
        <f>MAX(K21:K23)</f>
        <v>122.74286493798201</v>
      </c>
      <c r="G34" s="26">
        <f>IFERROR(SLOPE(K21:K23,J21:J23),"")</f>
        <v>0.39379374197646178</v>
      </c>
      <c r="H34" s="41">
        <f>IFERROR(DEGREES(ATAN(G34)),"")</f>
        <v>21.494209824261436</v>
      </c>
      <c r="I34" s="42">
        <f>IFERROR(INTERCEPT(K21:K23,J21:J23),"")</f>
        <v>12.578475815146632</v>
      </c>
      <c r="J34" s="43">
        <f>IFERROR(RSQ(K21:K23,J21:J23),"")</f>
        <v>0.99985125801822383</v>
      </c>
      <c r="K34" s="40" t="str">
        <f>IF(H34="","",IF(H34&gt;45,"Muy friccional",IF(H34&gt;30,"Friccional","Cohesivo")))</f>
        <v>Cohesivo</v>
      </c>
    </row>
    <row r="35" spans="1:16" ht="18" customHeight="1" x14ac:dyDescent="0.2">
      <c r="A35" s="44" t="s">
        <v>44</v>
      </c>
      <c r="B35" s="45">
        <v>3</v>
      </c>
      <c r="C35" s="46">
        <f>MIN(J24:J26)</f>
        <v>787.23404255319144</v>
      </c>
      <c r="D35" s="46">
        <f>MAX(J24:J26)</f>
        <v>2974.3589743589746</v>
      </c>
      <c r="E35" s="46">
        <f>MIN(K24:K26)</f>
        <v>552.50571240970885</v>
      </c>
      <c r="F35" s="46">
        <f>MAX(K24:K26)</f>
        <v>1659.2735433466751</v>
      </c>
      <c r="G35" s="46">
        <f>IFERROR(SLOPE(K24:K26,J24:J26),"")</f>
        <v>0.50490598631596151</v>
      </c>
      <c r="H35" s="47">
        <f>IFERROR(DEGREES(ATAN(G35)),"")</f>
        <v>26.78948345049502</v>
      </c>
      <c r="I35" s="48">
        <f>IFERROR(INTERCEPT(K24:K26,J24:J26),"")</f>
        <v>160.05561161877415</v>
      </c>
      <c r="J35" s="49">
        <f>IFERROR(RSQ(K24:K26,J24:J26),"")</f>
        <v>0.99985856698975739</v>
      </c>
      <c r="K35" s="45" t="str">
        <f>IF(H35="","",IF(H35&gt;45,"Muy friccional",IF(H35&gt;30,"Friccional","Cohesivo")))</f>
        <v>Cohesivo</v>
      </c>
    </row>
    <row r="36" spans="1:16" ht="18" customHeight="1" x14ac:dyDescent="0.2">
      <c r="A36" s="39" t="s">
        <v>50</v>
      </c>
      <c r="B36" s="40">
        <v>3</v>
      </c>
      <c r="C36" s="26">
        <f>MIN(J27:J29)</f>
        <v>1733.3333333333335</v>
      </c>
      <c r="D36" s="26">
        <f>MAX(J27:J29)</f>
        <v>5042.5531914893618</v>
      </c>
      <c r="E36" s="26">
        <f>MIN(K27:K29)</f>
        <v>1869.6404883173548</v>
      </c>
      <c r="F36" s="26">
        <f>MAX(K27:K29)</f>
        <v>4687.5001131733807</v>
      </c>
      <c r="G36" s="26">
        <f>IFERROR(SLOPE(K27:K29,J27:J29),"")</f>
        <v>0.85152874451957006</v>
      </c>
      <c r="H36" s="41">
        <f>IFERROR(DEGREES(ATAN(G36)),"")</f>
        <v>40.415349088923243</v>
      </c>
      <c r="I36" s="42">
        <f>IFERROR(INTERCEPT(K27:K29,J27:J29),"")</f>
        <v>398.63472394835389</v>
      </c>
      <c r="J36" s="43">
        <f>IFERROR(RSQ(K27:K29,J27:J29),"")</f>
        <v>0.99996228863774372</v>
      </c>
      <c r="K36" s="40" t="str">
        <f>IF(H36="","",IF(H36&gt;45,"Muy friccional",IF(H36&gt;30,"Friccional","Cohesivo")))</f>
        <v>Friccional</v>
      </c>
    </row>
    <row r="39" spans="1:16" ht="18" customHeight="1" x14ac:dyDescent="0.2">
      <c r="A39" s="10" t="s">
        <v>65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 ht="15.75" customHeight="1" x14ac:dyDescent="0.2">
      <c r="A40" s="50" t="s">
        <v>22</v>
      </c>
      <c r="B40" s="50" t="s">
        <v>66</v>
      </c>
      <c r="C40" s="50" t="s">
        <v>61</v>
      </c>
      <c r="D40" s="50" t="s">
        <v>67</v>
      </c>
    </row>
    <row r="41" spans="1:16" ht="15" customHeight="1" x14ac:dyDescent="0.2">
      <c r="A41" s="51" t="s">
        <v>68</v>
      </c>
      <c r="B41" s="52" t="s">
        <v>69</v>
      </c>
      <c r="C41" s="52" t="s">
        <v>70</v>
      </c>
      <c r="D41" s="52" t="s">
        <v>71</v>
      </c>
    </row>
    <row r="42" spans="1:16" ht="15" customHeight="1" x14ac:dyDescent="0.2">
      <c r="A42" s="53" t="s">
        <v>72</v>
      </c>
      <c r="B42" s="54" t="s">
        <v>73</v>
      </c>
      <c r="C42" s="54" t="s">
        <v>74</v>
      </c>
      <c r="D42" s="54" t="s">
        <v>71</v>
      </c>
    </row>
    <row r="43" spans="1:16" ht="15" customHeight="1" x14ac:dyDescent="0.2">
      <c r="A43" s="51" t="s">
        <v>75</v>
      </c>
      <c r="B43" s="52" t="s">
        <v>76</v>
      </c>
      <c r="C43" s="52" t="s">
        <v>77</v>
      </c>
      <c r="D43" s="52" t="s">
        <v>71</v>
      </c>
    </row>
    <row r="44" spans="1:16" ht="15" customHeight="1" x14ac:dyDescent="0.2">
      <c r="A44" s="53" t="s">
        <v>78</v>
      </c>
      <c r="B44" s="54" t="s">
        <v>79</v>
      </c>
      <c r="C44" s="54" t="s">
        <v>80</v>
      </c>
      <c r="D44" s="54" t="s">
        <v>81</v>
      </c>
    </row>
    <row r="45" spans="1:16" ht="15" customHeight="1" x14ac:dyDescent="0.2">
      <c r="A45" s="51" t="s">
        <v>82</v>
      </c>
      <c r="B45" s="52" t="s">
        <v>83</v>
      </c>
      <c r="C45" s="52" t="s">
        <v>84</v>
      </c>
      <c r="D45" s="52" t="s">
        <v>85</v>
      </c>
    </row>
    <row r="46" spans="1:16" ht="15" customHeight="1" x14ac:dyDescent="0.2">
      <c r="A46" s="53" t="s">
        <v>86</v>
      </c>
      <c r="B46" s="54" t="s">
        <v>73</v>
      </c>
      <c r="C46" s="54" t="s">
        <v>87</v>
      </c>
      <c r="D46" s="54" t="s">
        <v>85</v>
      </c>
    </row>
    <row r="47" spans="1:16" ht="15" customHeight="1" x14ac:dyDescent="0.2">
      <c r="A47" s="51" t="s">
        <v>88</v>
      </c>
      <c r="B47" s="52" t="s">
        <v>73</v>
      </c>
      <c r="C47" s="52" t="s">
        <v>89</v>
      </c>
      <c r="D47" s="52" t="s">
        <v>90</v>
      </c>
    </row>
    <row r="48" spans="1:16" ht="15" customHeight="1" x14ac:dyDescent="0.2">
      <c r="A48" s="53" t="s">
        <v>91</v>
      </c>
      <c r="B48" s="54" t="s">
        <v>92</v>
      </c>
      <c r="C48" s="54" t="s">
        <v>93</v>
      </c>
      <c r="D48" s="54" t="s">
        <v>90</v>
      </c>
    </row>
    <row r="49" spans="1:16" ht="15" customHeight="1" x14ac:dyDescent="0.2">
      <c r="A49" s="51" t="s">
        <v>94</v>
      </c>
      <c r="B49" s="52" t="s">
        <v>92</v>
      </c>
      <c r="C49" s="52" t="s">
        <v>95</v>
      </c>
      <c r="D49" s="52" t="s">
        <v>96</v>
      </c>
    </row>
    <row r="50" spans="1:16" ht="15" customHeight="1" x14ac:dyDescent="0.2">
      <c r="A50" s="53" t="s">
        <v>97</v>
      </c>
      <c r="B50" s="54" t="s">
        <v>98</v>
      </c>
      <c r="C50" s="54" t="s">
        <v>92</v>
      </c>
      <c r="D50" s="54" t="s">
        <v>99</v>
      </c>
    </row>
    <row r="52" spans="1:16" ht="15" customHeight="1" x14ac:dyDescent="0.2">
      <c r="A52" s="1" t="s">
        <v>100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</sheetData>
  <mergeCells count="23">
    <mergeCell ref="A32:P32"/>
    <mergeCell ref="A39:P39"/>
    <mergeCell ref="A52:P53"/>
    <mergeCell ref="A19:C19"/>
    <mergeCell ref="D19:F19"/>
    <mergeCell ref="G19:I19"/>
    <mergeCell ref="J19:M19"/>
    <mergeCell ref="N19:P19"/>
    <mergeCell ref="A13:P13"/>
    <mergeCell ref="A14:P14"/>
    <mergeCell ref="A15:P15"/>
    <mergeCell ref="A16:P16"/>
    <mergeCell ref="A18:P18"/>
    <mergeCell ref="A7:P7"/>
    <mergeCell ref="A8:P8"/>
    <mergeCell ref="A9:P9"/>
    <mergeCell ref="A11:P11"/>
    <mergeCell ref="A12:P12"/>
    <mergeCell ref="A1:P1"/>
    <mergeCell ref="A2:P2"/>
    <mergeCell ref="A4:P4"/>
    <mergeCell ref="A5:P5"/>
    <mergeCell ref="A6:P6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"/>
  <sheetViews>
    <sheetView zoomScale="144" zoomScaleNormal="144" workbookViewId="0">
      <pane ySplit="5" topLeftCell="A6" activePane="bottomLeft" state="frozen"/>
      <selection pane="bottomLeft" activeCell="J9" sqref="J9"/>
    </sheetView>
  </sheetViews>
  <sheetFormatPr baseColWidth="10" defaultColWidth="8.6640625" defaultRowHeight="15" x14ac:dyDescent="0.2"/>
  <cols>
    <col min="1" max="1" width="6" customWidth="1"/>
    <col min="2" max="2" width="12" customWidth="1"/>
    <col min="3" max="3" width="10" customWidth="1"/>
    <col min="4" max="8" width="12" customWidth="1"/>
    <col min="9" max="9" width="13.1640625" bestFit="1" customWidth="1"/>
    <col min="10" max="10" width="18" customWidth="1"/>
    <col min="11" max="11" width="14" customWidth="1"/>
    <col min="12" max="12" width="20" customWidth="1"/>
  </cols>
  <sheetData>
    <row r="1" spans="1:12" ht="25.5" customHeight="1" x14ac:dyDescent="0.2">
      <c r="A1" s="97" t="s">
        <v>101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ht="13.5" customHeight="1" x14ac:dyDescent="0.2">
      <c r="A2" s="98" t="s">
        <v>102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4" spans="1:12" ht="18" customHeight="1" x14ac:dyDescent="0.2">
      <c r="A4" s="12" t="s">
        <v>103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31.5" customHeight="1" x14ac:dyDescent="0.2">
      <c r="A5" s="55" t="s">
        <v>20</v>
      </c>
      <c r="B5" s="55" t="s">
        <v>21</v>
      </c>
      <c r="C5" s="56" t="s">
        <v>104</v>
      </c>
      <c r="D5" s="57" t="s">
        <v>105</v>
      </c>
      <c r="E5" s="58" t="s">
        <v>106</v>
      </c>
      <c r="F5" s="59" t="s">
        <v>107</v>
      </c>
      <c r="G5" s="59" t="s">
        <v>108</v>
      </c>
      <c r="H5" s="59" t="s">
        <v>109</v>
      </c>
      <c r="I5" s="59" t="s">
        <v>110</v>
      </c>
      <c r="J5" s="59" t="s">
        <v>111</v>
      </c>
      <c r="K5" s="59" t="s">
        <v>112</v>
      </c>
      <c r="L5" s="60" t="s">
        <v>34</v>
      </c>
    </row>
    <row r="6" spans="1:12" ht="18" customHeight="1" x14ac:dyDescent="0.2">
      <c r="A6" s="22">
        <v>1</v>
      </c>
      <c r="B6" s="22" t="s">
        <v>113</v>
      </c>
      <c r="C6" s="24">
        <v>50</v>
      </c>
      <c r="D6" s="24">
        <v>38.5</v>
      </c>
      <c r="E6" s="61">
        <v>22.1</v>
      </c>
      <c r="F6" s="61">
        <v>4.2</v>
      </c>
      <c r="G6" s="61">
        <v>0.8</v>
      </c>
      <c r="H6" s="62">
        <v>1.82</v>
      </c>
      <c r="I6" s="61">
        <v>22.5</v>
      </c>
      <c r="J6" s="22" t="s">
        <v>114</v>
      </c>
      <c r="K6" s="22">
        <v>0.1</v>
      </c>
      <c r="L6" s="23"/>
    </row>
    <row r="7" spans="1:12" ht="18" customHeight="1" x14ac:dyDescent="0.2">
      <c r="A7" s="31">
        <v>2</v>
      </c>
      <c r="B7" s="31" t="s">
        <v>115</v>
      </c>
      <c r="C7" s="24">
        <v>100</v>
      </c>
      <c r="D7" s="24">
        <v>68.2</v>
      </c>
      <c r="E7" s="63">
        <v>40.799999999999997</v>
      </c>
      <c r="F7" s="63">
        <v>4.5</v>
      </c>
      <c r="G7" s="63">
        <v>1.1000000000000001</v>
      </c>
      <c r="H7" s="64">
        <v>1.85</v>
      </c>
      <c r="I7" s="63">
        <v>22.1</v>
      </c>
      <c r="J7" s="31" t="s">
        <v>114</v>
      </c>
      <c r="K7" s="31">
        <v>0.1</v>
      </c>
      <c r="L7" s="32"/>
    </row>
    <row r="8" spans="1:12" ht="18" customHeight="1" x14ac:dyDescent="0.2">
      <c r="A8" s="22">
        <v>3</v>
      </c>
      <c r="B8" s="22" t="s">
        <v>116</v>
      </c>
      <c r="C8" s="24">
        <v>200</v>
      </c>
      <c r="D8" s="24">
        <v>128.5</v>
      </c>
      <c r="E8" s="61">
        <v>78.5</v>
      </c>
      <c r="F8" s="61">
        <v>4.8</v>
      </c>
      <c r="G8" s="61">
        <v>1.4</v>
      </c>
      <c r="H8" s="62">
        <v>1.88</v>
      </c>
      <c r="I8" s="61">
        <v>21.8</v>
      </c>
      <c r="J8" s="22" t="s">
        <v>114</v>
      </c>
      <c r="K8" s="22">
        <v>0.1</v>
      </c>
      <c r="L8" s="23"/>
    </row>
    <row r="9" spans="1:12" ht="18" customHeight="1" x14ac:dyDescent="0.2">
      <c r="A9" s="31">
        <v>4</v>
      </c>
      <c r="B9" s="31" t="s">
        <v>117</v>
      </c>
      <c r="C9" s="24">
        <v>50</v>
      </c>
      <c r="D9" s="24">
        <v>45.2</v>
      </c>
      <c r="E9" s="63">
        <v>28.4</v>
      </c>
      <c r="F9" s="63">
        <v>3.8</v>
      </c>
      <c r="G9" s="63">
        <v>0.6</v>
      </c>
      <c r="H9" s="64">
        <v>1.75</v>
      </c>
      <c r="I9" s="63">
        <v>28.5</v>
      </c>
      <c r="J9" s="31" t="s">
        <v>118</v>
      </c>
      <c r="K9" s="31">
        <v>0.1</v>
      </c>
      <c r="L9" s="32" t="s">
        <v>119</v>
      </c>
    </row>
    <row r="10" spans="1:12" ht="18" customHeight="1" x14ac:dyDescent="0.2">
      <c r="A10" s="22">
        <v>5</v>
      </c>
      <c r="B10" s="22" t="s">
        <v>120</v>
      </c>
      <c r="C10" s="24">
        <v>100</v>
      </c>
      <c r="D10" s="24">
        <v>82.5</v>
      </c>
      <c r="E10" s="61">
        <v>52.1</v>
      </c>
      <c r="F10" s="61">
        <v>4.0999999999999996</v>
      </c>
      <c r="G10" s="61">
        <v>0.9</v>
      </c>
      <c r="H10" s="62">
        <v>1.78</v>
      </c>
      <c r="I10" s="61">
        <v>27.8</v>
      </c>
      <c r="J10" s="22" t="s">
        <v>118</v>
      </c>
      <c r="K10" s="22">
        <v>0.1</v>
      </c>
      <c r="L10" s="23" t="s">
        <v>119</v>
      </c>
    </row>
    <row r="11" spans="1:12" ht="18" customHeight="1" x14ac:dyDescent="0.2">
      <c r="A11" s="31">
        <v>6</v>
      </c>
      <c r="B11" s="31" t="s">
        <v>121</v>
      </c>
      <c r="C11" s="24">
        <v>200</v>
      </c>
      <c r="D11" s="24">
        <v>155.80000000000001</v>
      </c>
      <c r="E11" s="63">
        <v>98.4</v>
      </c>
      <c r="F11" s="63">
        <v>4.4000000000000004</v>
      </c>
      <c r="G11" s="63">
        <v>1.2</v>
      </c>
      <c r="H11" s="64">
        <v>1.8</v>
      </c>
      <c r="I11" s="63">
        <v>27.2</v>
      </c>
      <c r="J11" s="31" t="s">
        <v>118</v>
      </c>
      <c r="K11" s="31">
        <v>0.1</v>
      </c>
      <c r="L11" s="32" t="s">
        <v>119</v>
      </c>
    </row>
    <row r="12" spans="1:12" ht="18" customHeight="1" x14ac:dyDescent="0.2">
      <c r="A12" s="65"/>
      <c r="B12" s="65"/>
      <c r="C12" s="66"/>
      <c r="D12" s="66"/>
      <c r="E12" s="65"/>
      <c r="F12" s="65"/>
      <c r="G12" s="65"/>
      <c r="H12" s="65"/>
      <c r="I12" s="65"/>
      <c r="J12" s="65"/>
      <c r="K12" s="65"/>
      <c r="L12" s="65"/>
    </row>
    <row r="13" spans="1:12" ht="18" customHeight="1" x14ac:dyDescent="0.2">
      <c r="A13" s="67"/>
      <c r="B13" s="67"/>
      <c r="C13" s="66"/>
      <c r="D13" s="66"/>
      <c r="E13" s="67"/>
      <c r="F13" s="67"/>
      <c r="G13" s="67"/>
      <c r="H13" s="67"/>
      <c r="I13" s="67"/>
      <c r="J13" s="67"/>
      <c r="K13" s="67"/>
      <c r="L13" s="67"/>
    </row>
    <row r="14" spans="1:12" ht="18" customHeight="1" x14ac:dyDescent="0.2">
      <c r="A14" s="65"/>
      <c r="B14" s="65"/>
      <c r="C14" s="66"/>
      <c r="D14" s="66"/>
      <c r="E14" s="65"/>
      <c r="F14" s="65"/>
      <c r="G14" s="65"/>
      <c r="H14" s="65"/>
      <c r="I14" s="65"/>
      <c r="J14" s="65"/>
      <c r="K14" s="65"/>
      <c r="L14" s="65"/>
    </row>
    <row r="15" spans="1:12" ht="18" customHeight="1" x14ac:dyDescent="0.2">
      <c r="A15" s="67"/>
      <c r="B15" s="67"/>
      <c r="C15" s="66"/>
      <c r="D15" s="66"/>
      <c r="E15" s="67"/>
      <c r="F15" s="67"/>
      <c r="G15" s="67"/>
      <c r="H15" s="67"/>
      <c r="I15" s="67"/>
      <c r="J15" s="67"/>
      <c r="K15" s="67"/>
      <c r="L15" s="67"/>
    </row>
    <row r="16" spans="1:12" ht="18" customHeight="1" x14ac:dyDescent="0.2">
      <c r="A16" s="65"/>
      <c r="B16" s="65"/>
      <c r="C16" s="66"/>
      <c r="D16" s="66"/>
      <c r="E16" s="65"/>
      <c r="F16" s="65"/>
      <c r="G16" s="65"/>
      <c r="H16" s="65"/>
      <c r="I16" s="65"/>
      <c r="J16" s="65"/>
      <c r="K16" s="65"/>
      <c r="L16" s="65"/>
    </row>
    <row r="17" spans="1:12" ht="18" customHeight="1" x14ac:dyDescent="0.2">
      <c r="A17" s="67"/>
      <c r="B17" s="67"/>
      <c r="C17" s="66"/>
      <c r="D17" s="66"/>
      <c r="E17" s="67"/>
      <c r="F17" s="67"/>
      <c r="G17" s="67"/>
      <c r="H17" s="67"/>
      <c r="I17" s="67"/>
      <c r="J17" s="67"/>
      <c r="K17" s="67"/>
      <c r="L17" s="67"/>
    </row>
    <row r="18" spans="1:12" ht="18" customHeight="1" x14ac:dyDescent="0.2">
      <c r="A18" s="65"/>
      <c r="B18" s="65"/>
      <c r="C18" s="66"/>
      <c r="D18" s="66"/>
      <c r="E18" s="65"/>
      <c r="F18" s="65"/>
      <c r="G18" s="65"/>
      <c r="H18" s="65"/>
      <c r="I18" s="65"/>
      <c r="J18" s="65"/>
      <c r="K18" s="65"/>
      <c r="L18" s="65"/>
    </row>
    <row r="19" spans="1:12" ht="18" customHeight="1" x14ac:dyDescent="0.2">
      <c r="A19" s="67"/>
      <c r="B19" s="67"/>
      <c r="C19" s="66"/>
      <c r="D19" s="66"/>
      <c r="E19" s="67"/>
      <c r="F19" s="67"/>
      <c r="G19" s="67"/>
      <c r="H19" s="67"/>
      <c r="I19" s="67"/>
      <c r="J19" s="67"/>
      <c r="K19" s="67"/>
      <c r="L19" s="67"/>
    </row>
    <row r="20" spans="1:12" ht="18" customHeight="1" x14ac:dyDescent="0.2">
      <c r="A20" s="65"/>
      <c r="B20" s="65"/>
      <c r="C20" s="66"/>
      <c r="D20" s="66"/>
      <c r="E20" s="65"/>
      <c r="F20" s="65"/>
      <c r="G20" s="65"/>
      <c r="H20" s="65"/>
      <c r="I20" s="65"/>
      <c r="J20" s="65"/>
      <c r="K20" s="65"/>
      <c r="L20" s="65"/>
    </row>
    <row r="21" spans="1:12" ht="18" customHeight="1" x14ac:dyDescent="0.2">
      <c r="A21" s="67"/>
      <c r="B21" s="67"/>
      <c r="C21" s="66"/>
      <c r="D21" s="66"/>
      <c r="E21" s="67"/>
      <c r="F21" s="67"/>
      <c r="G21" s="67"/>
      <c r="H21" s="67"/>
      <c r="I21" s="67"/>
      <c r="J21" s="67"/>
      <c r="K21" s="67"/>
      <c r="L21" s="67"/>
    </row>
    <row r="24" spans="1:12" ht="18" customHeight="1" x14ac:dyDescent="0.2">
      <c r="A24" s="2" t="s">
        <v>122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8" customHeight="1" x14ac:dyDescent="0.2">
      <c r="A25" s="38" t="s">
        <v>123</v>
      </c>
      <c r="B25" s="38" t="s">
        <v>124</v>
      </c>
      <c r="C25" s="38" t="s">
        <v>125</v>
      </c>
      <c r="D25" s="38" t="s">
        <v>61</v>
      </c>
      <c r="E25" s="38" t="s">
        <v>66</v>
      </c>
      <c r="F25" s="38" t="s">
        <v>63</v>
      </c>
      <c r="G25" s="38" t="s">
        <v>126</v>
      </c>
      <c r="H25" s="38" t="s">
        <v>127</v>
      </c>
      <c r="I25" s="38" t="s">
        <v>64</v>
      </c>
    </row>
    <row r="26" spans="1:12" ht="18" customHeight="1" x14ac:dyDescent="0.2">
      <c r="A26" s="39" t="s">
        <v>128</v>
      </c>
      <c r="B26" s="40">
        <v>3</v>
      </c>
      <c r="C26" s="26">
        <f>IFERROR(SLOPE(D6:D8,C6:C8),"")</f>
        <v>0.60042857142857131</v>
      </c>
      <c r="D26" s="41">
        <f>IFERROR(DEGREES(ATAN(C26)),"")</f>
        <v>30.981808510990497</v>
      </c>
      <c r="E26" s="42">
        <f>IFERROR(INTERCEPT(D6:D8,C6:C8),"")</f>
        <v>8.3500000000000085</v>
      </c>
      <c r="F26" s="43">
        <f>IFERROR(RSQ(D6:D8,C6:C8),"")</f>
        <v>0.99998624433725214</v>
      </c>
      <c r="G26" s="68">
        <f>IFERROR(DEGREES(ATAN(SLOPE(E6:E8,C6:C8))),"")</f>
        <v>20.613431542728751</v>
      </c>
      <c r="H26" s="26">
        <f>IFERROR(INTERCEPT(E6:E8,C6:C8),"")</f>
        <v>3.2500000000000071</v>
      </c>
      <c r="I26" s="40" t="str">
        <f>IF(D26="","",IF(D26&gt;35,"Alta resistencia",IF(D26&gt;25,"Media resistencia","Baja resistencia")))</f>
        <v>Media resistencia</v>
      </c>
    </row>
    <row r="27" spans="1:12" ht="18" customHeight="1" x14ac:dyDescent="0.2">
      <c r="A27" s="44" t="s">
        <v>129</v>
      </c>
      <c r="B27" s="45">
        <v>3</v>
      </c>
      <c r="C27" s="46">
        <f>IFERROR(SLOPE(D9:D11,C9:C11),"")</f>
        <v>0.73671428571428565</v>
      </c>
      <c r="D27" s="47">
        <f>IFERROR(DEGREES(ATAN(C27)),"")</f>
        <v>36.37960504320899</v>
      </c>
      <c r="E27" s="48">
        <f>IFERROR(INTERCEPT(D9:D11,C9:C11),"")</f>
        <v>8.5499999999999972</v>
      </c>
      <c r="F27" s="49">
        <f>IFERROR(RSQ(D9:D11,C9:C11),"")</f>
        <v>0.99998093637803798</v>
      </c>
      <c r="G27" s="69">
        <f>IFERROR(DEGREES(ATAN(SLOPE(E9:E11,C9:C11))),"")</f>
        <v>24.992243579563588</v>
      </c>
      <c r="H27" s="46">
        <f>IFERROR(INTERCEPT(E9:E11,C9:C11),"")</f>
        <v>5.25</v>
      </c>
      <c r="I27" s="45" t="str">
        <f>IF(D27="","",IF(D27&gt;35,"Alta resistencia",IF(D27&gt;25,"Media resistencia","Baja resistencia")))</f>
        <v>Alta resistencia</v>
      </c>
    </row>
  </sheetData>
  <mergeCells count="4">
    <mergeCell ref="A1:L1"/>
    <mergeCell ref="A2:L2"/>
    <mergeCell ref="A4:L4"/>
    <mergeCell ref="A24:L24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20"/>
  <sheetViews>
    <sheetView zoomScaleNormal="100" workbookViewId="0">
      <selection sqref="A1:T1"/>
    </sheetView>
  </sheetViews>
  <sheetFormatPr baseColWidth="10" defaultColWidth="8.6640625" defaultRowHeight="15" x14ac:dyDescent="0.2"/>
  <cols>
    <col min="1" max="1" width="7" customWidth="1"/>
    <col min="2" max="2" width="11.33203125" bestFit="1" customWidth="1"/>
    <col min="3" max="19" width="9" customWidth="1"/>
  </cols>
  <sheetData>
    <row r="1" spans="1:20" ht="24" customHeight="1" x14ac:dyDescent="0.2">
      <c r="A1" s="97" t="s">
        <v>130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</row>
    <row r="2" spans="1:20" ht="15.75" customHeight="1" x14ac:dyDescent="0.2">
      <c r="A2" s="99" t="s">
        <v>131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</row>
    <row r="4" spans="1:20" ht="18" customHeight="1" x14ac:dyDescent="0.2">
      <c r="A4" s="10" t="s">
        <v>132</v>
      </c>
      <c r="B4" s="10"/>
      <c r="C4" s="10"/>
      <c r="D4" s="10"/>
      <c r="E4" s="10"/>
      <c r="F4" s="10"/>
      <c r="G4" s="10"/>
      <c r="H4" s="10"/>
      <c r="I4" s="10"/>
      <c r="J4" s="10"/>
    </row>
    <row r="5" spans="1:20" ht="18" customHeight="1" x14ac:dyDescent="0.2">
      <c r="A5" s="70" t="s">
        <v>133</v>
      </c>
      <c r="B5" s="70" t="s">
        <v>22</v>
      </c>
      <c r="C5" s="70" t="s">
        <v>134</v>
      </c>
      <c r="D5" s="70" t="s">
        <v>135</v>
      </c>
      <c r="E5" s="70" t="s">
        <v>136</v>
      </c>
      <c r="F5" s="70" t="s">
        <v>137</v>
      </c>
      <c r="G5" s="70" t="s">
        <v>138</v>
      </c>
      <c r="H5" s="70" t="s">
        <v>139</v>
      </c>
      <c r="I5" s="70" t="s">
        <v>61</v>
      </c>
      <c r="J5" s="70" t="s">
        <v>140</v>
      </c>
    </row>
    <row r="6" spans="1:20" ht="15.75" customHeight="1" x14ac:dyDescent="0.2">
      <c r="A6" s="71">
        <f>Triaxial!A21</f>
        <v>1</v>
      </c>
      <c r="B6" s="71" t="str">
        <f>Triaxial!C21</f>
        <v>Arcilla limosa</v>
      </c>
      <c r="C6" s="72">
        <f>Triaxial!D21</f>
        <v>50</v>
      </c>
      <c r="D6" s="72">
        <f>Triaxial!E21</f>
        <v>145</v>
      </c>
      <c r="E6" s="72">
        <f>Triaxial!G21</f>
        <v>97.5</v>
      </c>
      <c r="F6" s="72">
        <f>Triaxial!H21</f>
        <v>47.5</v>
      </c>
      <c r="G6" s="72">
        <f>Triaxial!J21</f>
        <v>74.358974358974365</v>
      </c>
      <c r="H6" s="72">
        <f>Triaxial!K21</f>
        <v>41.481838583666871</v>
      </c>
      <c r="I6" s="72">
        <f>Triaxial!I21</f>
        <v>29.15536542628297</v>
      </c>
      <c r="J6" s="73" t="s">
        <v>141</v>
      </c>
    </row>
    <row r="7" spans="1:20" ht="15.75" customHeight="1" x14ac:dyDescent="0.2">
      <c r="A7" s="71">
        <f>Triaxial!A22</f>
        <v>2</v>
      </c>
      <c r="B7" s="71" t="str">
        <f>Triaxial!C22</f>
        <v>Arcilla limosa</v>
      </c>
      <c r="C7" s="72">
        <f>Triaxial!D22</f>
        <v>100</v>
      </c>
      <c r="D7" s="72">
        <f>Triaxial!E22</f>
        <v>255</v>
      </c>
      <c r="E7" s="72">
        <f>Triaxial!G22</f>
        <v>177.5</v>
      </c>
      <c r="F7" s="72">
        <f>Triaxial!H22</f>
        <v>77.5</v>
      </c>
      <c r="G7" s="72">
        <f>Triaxial!J22</f>
        <v>143.66197183098592</v>
      </c>
      <c r="H7" s="72">
        <f>Triaxial!K22</f>
        <v>69.72257776095924</v>
      </c>
      <c r="I7" s="72">
        <f>Triaxial!I22</f>
        <v>25.888403931759338</v>
      </c>
      <c r="J7" s="73" t="s">
        <v>141</v>
      </c>
    </row>
    <row r="8" spans="1:20" ht="15.75" customHeight="1" x14ac:dyDescent="0.2">
      <c r="A8" s="71">
        <f>Triaxial!A23</f>
        <v>3</v>
      </c>
      <c r="B8" s="71" t="str">
        <f>Triaxial!C23</f>
        <v>Arcilla limosa</v>
      </c>
      <c r="C8" s="72">
        <f>Triaxial!D23</f>
        <v>200</v>
      </c>
      <c r="D8" s="72">
        <f>Triaxial!E23</f>
        <v>468</v>
      </c>
      <c r="E8" s="72">
        <f>Triaxial!G23</f>
        <v>334</v>
      </c>
      <c r="F8" s="72">
        <f>Triaxial!H23</f>
        <v>134</v>
      </c>
      <c r="G8" s="72">
        <f>Triaxial!J23</f>
        <v>280.23952095808386</v>
      </c>
      <c r="H8" s="72">
        <f>Triaxial!K23</f>
        <v>122.74286493798201</v>
      </c>
      <c r="I8" s="72">
        <f>Triaxial!I23</f>
        <v>23.653067908544092</v>
      </c>
      <c r="J8" s="73" t="s">
        <v>141</v>
      </c>
    </row>
    <row r="9" spans="1:20" ht="15.75" customHeight="1" x14ac:dyDescent="0.2">
      <c r="A9" s="74">
        <f>Triaxial!A24</f>
        <v>4</v>
      </c>
      <c r="B9" s="74" t="str">
        <f>Triaxial!C24</f>
        <v>Lutita</v>
      </c>
      <c r="C9" s="46">
        <f>Triaxial!D24</f>
        <v>500</v>
      </c>
      <c r="D9" s="46">
        <f>Triaxial!E24</f>
        <v>1850</v>
      </c>
      <c r="E9" s="46">
        <f>Triaxial!G24</f>
        <v>1175</v>
      </c>
      <c r="F9" s="46">
        <f>Triaxial!H24</f>
        <v>675</v>
      </c>
      <c r="G9" s="46">
        <f>Triaxial!J24</f>
        <v>787.23404255319144</v>
      </c>
      <c r="H9" s="46">
        <f>Triaxial!K24</f>
        <v>552.50571240970885</v>
      </c>
      <c r="I9" s="46">
        <f>Triaxial!I24</f>
        <v>35.062390376430415</v>
      </c>
      <c r="J9" s="45" t="s">
        <v>142</v>
      </c>
    </row>
    <row r="10" spans="1:20" ht="15.75" customHeight="1" x14ac:dyDescent="0.2">
      <c r="A10" s="74">
        <f>Triaxial!A25</f>
        <v>5</v>
      </c>
      <c r="B10" s="74" t="str">
        <f>Triaxial!C25</f>
        <v>Lutita</v>
      </c>
      <c r="C10" s="46">
        <f>Triaxial!D25</f>
        <v>1000</v>
      </c>
      <c r="D10" s="46">
        <f>Triaxial!E25</f>
        <v>3200</v>
      </c>
      <c r="E10" s="46">
        <f>Triaxial!G25</f>
        <v>2100</v>
      </c>
      <c r="F10" s="46">
        <f>Triaxial!H25</f>
        <v>1100</v>
      </c>
      <c r="G10" s="46">
        <f>Triaxial!J25</f>
        <v>1523.8095238095236</v>
      </c>
      <c r="H10" s="46">
        <f>Triaxial!K25</f>
        <v>937.01896199991188</v>
      </c>
      <c r="I10" s="46">
        <f>Triaxial!I25</f>
        <v>31.588135505201176</v>
      </c>
      <c r="J10" s="45" t="s">
        <v>142</v>
      </c>
    </row>
    <row r="11" spans="1:20" ht="15.75" customHeight="1" x14ac:dyDescent="0.2">
      <c r="A11" s="74">
        <f>Triaxial!A26</f>
        <v>6</v>
      </c>
      <c r="B11" s="74" t="str">
        <f>Triaxial!C26</f>
        <v>Lutita</v>
      </c>
      <c r="C11" s="46">
        <f>Triaxial!D26</f>
        <v>2000</v>
      </c>
      <c r="D11" s="46">
        <f>Triaxial!E26</f>
        <v>5800</v>
      </c>
      <c r="E11" s="46">
        <f>Triaxial!G26</f>
        <v>3900</v>
      </c>
      <c r="F11" s="46">
        <f>Triaxial!H26</f>
        <v>1900</v>
      </c>
      <c r="G11" s="46">
        <f>Triaxial!J26</f>
        <v>2974.3589743589746</v>
      </c>
      <c r="H11" s="46">
        <f>Triaxial!K26</f>
        <v>1659.2735433466751</v>
      </c>
      <c r="I11" s="46">
        <f>Triaxial!I26</f>
        <v>29.15536542628297</v>
      </c>
      <c r="J11" s="45" t="s">
        <v>142</v>
      </c>
    </row>
    <row r="12" spans="1:20" ht="15.75" customHeight="1" x14ac:dyDescent="0.2">
      <c r="A12" s="75">
        <f>Triaxial!A27</f>
        <v>7</v>
      </c>
      <c r="B12" s="75" t="str">
        <f>Triaxial!C27</f>
        <v>Arenisca</v>
      </c>
      <c r="C12" s="76">
        <f>Triaxial!D27</f>
        <v>1000</v>
      </c>
      <c r="D12" s="76">
        <f>Triaxial!E27</f>
        <v>6500</v>
      </c>
      <c r="E12" s="76">
        <f>Triaxial!G27</f>
        <v>3750</v>
      </c>
      <c r="F12" s="76">
        <f>Triaxial!H27</f>
        <v>2750</v>
      </c>
      <c r="G12" s="76">
        <f>Triaxial!J27</f>
        <v>1733.3333333333335</v>
      </c>
      <c r="H12" s="76">
        <f>Triaxial!K27</f>
        <v>1869.6404883173548</v>
      </c>
      <c r="I12" s="76">
        <f>Triaxial!I27</f>
        <v>47.166571933932744</v>
      </c>
      <c r="J12" s="77" t="s">
        <v>143</v>
      </c>
    </row>
    <row r="13" spans="1:20" ht="15.75" customHeight="1" x14ac:dyDescent="0.2">
      <c r="A13" s="75">
        <f>Triaxial!A28</f>
        <v>8</v>
      </c>
      <c r="B13" s="75" t="str">
        <f>Triaxial!C28</f>
        <v>Arenisca</v>
      </c>
      <c r="C13" s="76">
        <f>Triaxial!D28</f>
        <v>2000</v>
      </c>
      <c r="D13" s="76">
        <f>Triaxial!E28</f>
        <v>11200</v>
      </c>
      <c r="E13" s="76">
        <f>Triaxial!G28</f>
        <v>6600</v>
      </c>
      <c r="F13" s="76">
        <f>Triaxial!H28</f>
        <v>4600</v>
      </c>
      <c r="G13" s="76">
        <f>Triaxial!J28</f>
        <v>3393.9393939393935</v>
      </c>
      <c r="H13" s="76">
        <f>Triaxial!K28</f>
        <v>3298.6626669403918</v>
      </c>
      <c r="I13" s="76">
        <f>Triaxial!I28</f>
        <v>44.184385153304454</v>
      </c>
      <c r="J13" s="77" t="s">
        <v>143</v>
      </c>
    </row>
    <row r="14" spans="1:20" ht="15.75" customHeight="1" x14ac:dyDescent="0.2">
      <c r="A14" s="75">
        <f>Triaxial!A29</f>
        <v>9</v>
      </c>
      <c r="B14" s="75" t="str">
        <f>Triaxial!C29</f>
        <v>Arenisca</v>
      </c>
      <c r="C14" s="76">
        <f>Triaxial!D29</f>
        <v>3000</v>
      </c>
      <c r="D14" s="76">
        <f>Triaxial!E29</f>
        <v>15800</v>
      </c>
      <c r="E14" s="76">
        <f>Triaxial!G29</f>
        <v>9400</v>
      </c>
      <c r="F14" s="76">
        <f>Triaxial!H29</f>
        <v>6400</v>
      </c>
      <c r="G14" s="76">
        <f>Triaxial!J29</f>
        <v>5042.5531914893618</v>
      </c>
      <c r="H14" s="76">
        <f>Triaxial!K29</f>
        <v>4687.5001131733807</v>
      </c>
      <c r="I14" s="76">
        <f>Triaxial!I29</f>
        <v>42.91018402167596</v>
      </c>
      <c r="J14" s="77" t="s">
        <v>143</v>
      </c>
    </row>
    <row r="17" spans="1:20" ht="18" customHeight="1" x14ac:dyDescent="0.2">
      <c r="A17" s="12" t="s">
        <v>144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8" customHeight="1" x14ac:dyDescent="0.2">
      <c r="A18" s="78" t="s">
        <v>145</v>
      </c>
      <c r="B18" s="79" t="s">
        <v>146</v>
      </c>
      <c r="C18" s="79" t="s">
        <v>147</v>
      </c>
      <c r="D18" s="79" t="s">
        <v>148</v>
      </c>
      <c r="E18" s="79" t="s">
        <v>149</v>
      </c>
      <c r="F18" s="79" t="s">
        <v>150</v>
      </c>
      <c r="G18" s="79" t="s">
        <v>151</v>
      </c>
      <c r="H18" s="80" t="s">
        <v>152</v>
      </c>
      <c r="I18" s="80" t="s">
        <v>153</v>
      </c>
      <c r="J18" s="80" t="s">
        <v>154</v>
      </c>
      <c r="K18" s="80" t="s">
        <v>155</v>
      </c>
      <c r="L18" s="80" t="s">
        <v>156</v>
      </c>
      <c r="M18" s="80" t="s">
        <v>157</v>
      </c>
      <c r="N18" s="81" t="s">
        <v>158</v>
      </c>
      <c r="O18" s="81" t="s">
        <v>159</v>
      </c>
      <c r="P18" s="81" t="s">
        <v>160</v>
      </c>
      <c r="Q18" s="81" t="s">
        <v>161</v>
      </c>
      <c r="R18" s="81" t="s">
        <v>162</v>
      </c>
      <c r="S18" s="81" t="s">
        <v>163</v>
      </c>
    </row>
    <row r="19" spans="1:20" ht="12.75" customHeight="1" x14ac:dyDescent="0.2">
      <c r="A19" s="82">
        <v>0</v>
      </c>
      <c r="B19" s="83">
        <f t="shared" ref="B19:B50" si="0">$E$6+$F$6*COS(A19*PI()/180)</f>
        <v>145</v>
      </c>
      <c r="C19" s="83">
        <f t="shared" ref="C19:C50" si="1">ABS($F$6*SIN(A19*PI()/180))</f>
        <v>0</v>
      </c>
      <c r="D19" s="83">
        <f t="shared" ref="D19:D50" si="2">$E$7+$F$7*COS(A19*PI()/180)</f>
        <v>255</v>
      </c>
      <c r="E19" s="83">
        <f t="shared" ref="E19:E50" si="3">ABS($F$7*SIN(A19*PI()/180))</f>
        <v>0</v>
      </c>
      <c r="F19" s="83">
        <f t="shared" ref="F19:F50" si="4">$E$8+$F$8*COS(A19*PI()/180)</f>
        <v>468</v>
      </c>
      <c r="G19" s="83">
        <f t="shared" ref="G19:G50" si="5">ABS($F$8*SIN(A19*PI()/180))</f>
        <v>0</v>
      </c>
      <c r="H19" s="84">
        <f t="shared" ref="H19:H50" si="6">$E$9+$F$9*COS(A19*PI()/180)</f>
        <v>1850</v>
      </c>
      <c r="I19" s="84">
        <f t="shared" ref="I19:I50" si="7">ABS($F$9*SIN(A19*PI()/180))</f>
        <v>0</v>
      </c>
      <c r="J19" s="84">
        <f t="shared" ref="J19:J50" si="8">$E$10+$F$10*COS(A19*PI()/180)</f>
        <v>3200</v>
      </c>
      <c r="K19" s="84">
        <f t="shared" ref="K19:K50" si="9">ABS($F$10*SIN(A19*PI()/180))</f>
        <v>0</v>
      </c>
      <c r="L19" s="84">
        <f t="shared" ref="L19:L50" si="10">$E$11+$F$11*COS(A19*PI()/180)</f>
        <v>5800</v>
      </c>
      <c r="M19" s="84">
        <f t="shared" ref="M19:M50" si="11">ABS($F$11*SIN(A19*PI()/180))</f>
        <v>0</v>
      </c>
      <c r="N19" s="85">
        <f t="shared" ref="N19:N50" si="12">$E$12+$F$12*COS(A19*PI()/180)</f>
        <v>6500</v>
      </c>
      <c r="O19" s="85">
        <f t="shared" ref="O19:O50" si="13">ABS($F$12*SIN(A19*PI()/180))</f>
        <v>0</v>
      </c>
      <c r="P19" s="85">
        <f t="shared" ref="P19:P50" si="14">$E$13+$F$13*COS(A19*PI()/180)</f>
        <v>11200</v>
      </c>
      <c r="Q19" s="85">
        <f t="shared" ref="Q19:Q50" si="15">ABS($F$13*SIN(A19*PI()/180))</f>
        <v>0</v>
      </c>
      <c r="R19" s="85">
        <f t="shared" ref="R19:R50" si="16">$E$14+$F$14*COS(A19*PI()/180)</f>
        <v>15800</v>
      </c>
      <c r="S19" s="85">
        <f t="shared" ref="S19:S50" si="17">ABS($F$14*SIN(A19*PI()/180))</f>
        <v>0</v>
      </c>
    </row>
    <row r="20" spans="1:20" ht="12.75" customHeight="1" x14ac:dyDescent="0.2">
      <c r="A20" s="82">
        <v>2</v>
      </c>
      <c r="B20" s="83">
        <f t="shared" si="0"/>
        <v>144.97106428340703</v>
      </c>
      <c r="C20" s="83">
        <f t="shared" si="1"/>
        <v>1.6577260933687961</v>
      </c>
      <c r="D20" s="83">
        <f t="shared" si="2"/>
        <v>254.9527890939799</v>
      </c>
      <c r="E20" s="83">
        <f t="shared" si="3"/>
        <v>2.704710994443825</v>
      </c>
      <c r="F20" s="83">
        <f t="shared" si="4"/>
        <v>467.91837082055883</v>
      </c>
      <c r="G20" s="83">
        <f t="shared" si="5"/>
        <v>4.67653255813513</v>
      </c>
      <c r="H20" s="84">
        <f t="shared" si="6"/>
        <v>1849.5888082378897</v>
      </c>
      <c r="I20" s="84">
        <f t="shared" si="7"/>
        <v>23.557160274188153</v>
      </c>
      <c r="J20" s="84">
        <f t="shared" si="8"/>
        <v>3199.3299097210056</v>
      </c>
      <c r="K20" s="84">
        <f t="shared" si="9"/>
        <v>38.389446372751067</v>
      </c>
      <c r="L20" s="84">
        <f t="shared" si="10"/>
        <v>5798.8425713362822</v>
      </c>
      <c r="M20" s="84">
        <f t="shared" si="11"/>
        <v>66.309043734751839</v>
      </c>
      <c r="N20" s="85">
        <f t="shared" si="12"/>
        <v>6498.3247743025131</v>
      </c>
      <c r="O20" s="85">
        <f t="shared" si="13"/>
        <v>95.97361593187766</v>
      </c>
      <c r="P20" s="85">
        <f t="shared" si="14"/>
        <v>11197.19780428784</v>
      </c>
      <c r="Q20" s="85">
        <f t="shared" si="15"/>
        <v>160.53768483150446</v>
      </c>
      <c r="R20" s="85">
        <f t="shared" si="16"/>
        <v>15796.101292922212</v>
      </c>
      <c r="S20" s="85">
        <f t="shared" si="17"/>
        <v>223.3567788960062</v>
      </c>
    </row>
    <row r="21" spans="1:20" ht="12.75" customHeight="1" x14ac:dyDescent="0.2">
      <c r="A21" s="82">
        <v>4</v>
      </c>
      <c r="B21" s="83">
        <f t="shared" si="0"/>
        <v>144.88429238734165</v>
      </c>
      <c r="C21" s="83">
        <f t="shared" si="1"/>
        <v>3.3134325028459517</v>
      </c>
      <c r="D21" s="83">
        <f t="shared" si="2"/>
        <v>254.81121389513638</v>
      </c>
      <c r="E21" s="83">
        <f t="shared" si="3"/>
        <v>5.4061267151697106</v>
      </c>
      <c r="F21" s="83">
        <f t="shared" si="4"/>
        <v>467.67358273481648</v>
      </c>
      <c r="G21" s="83">
        <f t="shared" si="5"/>
        <v>9.3473674817127907</v>
      </c>
      <c r="H21" s="84">
        <f t="shared" si="6"/>
        <v>1848.3557339253812</v>
      </c>
      <c r="I21" s="84">
        <f t="shared" si="7"/>
        <v>47.085619777284577</v>
      </c>
      <c r="J21" s="84">
        <f t="shared" si="8"/>
        <v>3197.3204552858069</v>
      </c>
      <c r="K21" s="84">
        <f t="shared" si="9"/>
        <v>76.732121118537833</v>
      </c>
      <c r="L21" s="84">
        <f t="shared" si="10"/>
        <v>5795.3716954936663</v>
      </c>
      <c r="M21" s="84">
        <f t="shared" si="11"/>
        <v>132.53730011383809</v>
      </c>
      <c r="N21" s="85">
        <f t="shared" si="12"/>
        <v>6493.301138214516</v>
      </c>
      <c r="O21" s="85">
        <f t="shared" si="13"/>
        <v>191.83030279634457</v>
      </c>
      <c r="P21" s="85">
        <f t="shared" si="14"/>
        <v>11188.794631195191</v>
      </c>
      <c r="Q21" s="85">
        <f t="shared" si="15"/>
        <v>320.87977922297637</v>
      </c>
      <c r="R21" s="85">
        <f t="shared" si="16"/>
        <v>15784.409921662875</v>
      </c>
      <c r="S21" s="85">
        <f t="shared" si="17"/>
        <v>446.44143196240191</v>
      </c>
    </row>
    <row r="22" spans="1:20" ht="12.75" customHeight="1" x14ac:dyDescent="0.2">
      <c r="A22" s="82">
        <v>6</v>
      </c>
      <c r="B22" s="83">
        <f t="shared" si="0"/>
        <v>144.73979002999297</v>
      </c>
      <c r="C22" s="83">
        <f t="shared" si="1"/>
        <v>4.9651020052135388</v>
      </c>
      <c r="D22" s="83">
        <f t="shared" si="2"/>
        <v>254.57544689104117</v>
      </c>
      <c r="E22" s="83">
        <f t="shared" si="3"/>
        <v>8.1009559032431433</v>
      </c>
      <c r="F22" s="83">
        <f t="shared" si="4"/>
        <v>467.26593397934863</v>
      </c>
      <c r="G22" s="83">
        <f t="shared" si="5"/>
        <v>14.006814077865563</v>
      </c>
      <c r="H22" s="84">
        <f t="shared" si="6"/>
        <v>1846.3022793735845</v>
      </c>
      <c r="I22" s="84">
        <f t="shared" si="7"/>
        <v>70.556712705666087</v>
      </c>
      <c r="J22" s="84">
        <f t="shared" si="8"/>
        <v>3193.9740849051004</v>
      </c>
      <c r="K22" s="84">
        <f t="shared" si="9"/>
        <v>114.9813095944188</v>
      </c>
      <c r="L22" s="84">
        <f t="shared" si="10"/>
        <v>5789.5916011997197</v>
      </c>
      <c r="M22" s="84">
        <f t="shared" si="11"/>
        <v>198.60408020854157</v>
      </c>
      <c r="N22" s="85">
        <f t="shared" si="12"/>
        <v>6484.9352122627515</v>
      </c>
      <c r="O22" s="85">
        <f t="shared" si="13"/>
        <v>287.45327398604701</v>
      </c>
      <c r="P22" s="85">
        <f t="shared" si="14"/>
        <v>11174.800718694056</v>
      </c>
      <c r="Q22" s="85">
        <f t="shared" si="15"/>
        <v>480.83093103120592</v>
      </c>
      <c r="R22" s="85">
        <f t="shared" si="16"/>
        <v>15764.94013035695</v>
      </c>
      <c r="S22" s="85">
        <f t="shared" si="17"/>
        <v>668.98216491298217</v>
      </c>
    </row>
    <row r="23" spans="1:20" ht="12.75" customHeight="1" x14ac:dyDescent="0.2">
      <c r="A23" s="82">
        <v>8</v>
      </c>
      <c r="B23" s="83">
        <f t="shared" si="0"/>
        <v>144.5377332652246</v>
      </c>
      <c r="C23" s="83">
        <f t="shared" si="1"/>
        <v>6.6107222956031082</v>
      </c>
      <c r="D23" s="83">
        <f t="shared" si="2"/>
        <v>254.2457753274717</v>
      </c>
      <c r="E23" s="83">
        <f t="shared" si="3"/>
        <v>10.785915324405071</v>
      </c>
      <c r="F23" s="83">
        <f t="shared" si="4"/>
        <v>466.69592121137043</v>
      </c>
      <c r="G23" s="83">
        <f t="shared" si="5"/>
        <v>18.649195528648768</v>
      </c>
      <c r="H23" s="84">
        <f t="shared" si="6"/>
        <v>1843.4309464005601</v>
      </c>
      <c r="I23" s="84">
        <f t="shared" si="7"/>
        <v>93.941843148044171</v>
      </c>
      <c r="J23" s="84">
        <f t="shared" si="8"/>
        <v>3189.2948756157275</v>
      </c>
      <c r="K23" s="84">
        <f t="shared" si="9"/>
        <v>153.09041105607199</v>
      </c>
      <c r="L23" s="84">
        <f t="shared" si="10"/>
        <v>5781.5093306089839</v>
      </c>
      <c r="M23" s="84">
        <f t="shared" si="11"/>
        <v>264.42889182412432</v>
      </c>
      <c r="N23" s="85">
        <f t="shared" si="12"/>
        <v>6473.2371890393188</v>
      </c>
      <c r="O23" s="85">
        <f t="shared" si="13"/>
        <v>382.72602764017995</v>
      </c>
      <c r="P23" s="85">
        <f t="shared" si="14"/>
        <v>11155.233116211224</v>
      </c>
      <c r="Q23" s="85">
        <f t="shared" si="15"/>
        <v>640.19626441630101</v>
      </c>
      <c r="R23" s="85">
        <f t="shared" si="16"/>
        <v>15737.715639946051</v>
      </c>
      <c r="S23" s="85">
        <f t="shared" si="17"/>
        <v>890.7078461444188</v>
      </c>
    </row>
    <row r="24" spans="1:20" ht="12.75" customHeight="1" x14ac:dyDescent="0.2">
      <c r="A24" s="82">
        <v>10</v>
      </c>
      <c r="B24" s="83">
        <f t="shared" si="0"/>
        <v>144.27836826807987</v>
      </c>
      <c r="C24" s="83">
        <f t="shared" si="1"/>
        <v>8.2482884391791913</v>
      </c>
      <c r="D24" s="83">
        <f t="shared" si="2"/>
        <v>253.82260085844612</v>
      </c>
      <c r="E24" s="83">
        <f t="shared" si="3"/>
        <v>13.457733769187101</v>
      </c>
      <c r="F24" s="83">
        <f t="shared" si="4"/>
        <v>465.96423890363587</v>
      </c>
      <c r="G24" s="83">
        <f t="shared" si="5"/>
        <v>23.268855807368663</v>
      </c>
      <c r="H24" s="84">
        <f t="shared" si="6"/>
        <v>1839.7452332832404</v>
      </c>
      <c r="I24" s="84">
        <f t="shared" si="7"/>
        <v>117.21251992517797</v>
      </c>
      <c r="J24" s="84">
        <f t="shared" si="8"/>
        <v>3183.2885283134287</v>
      </c>
      <c r="K24" s="84">
        <f t="shared" si="9"/>
        <v>191.01299543362336</v>
      </c>
      <c r="L24" s="84">
        <f t="shared" si="10"/>
        <v>5771.1347307231954</v>
      </c>
      <c r="M24" s="84">
        <f t="shared" si="11"/>
        <v>329.93153756716765</v>
      </c>
      <c r="N24" s="85">
        <f t="shared" si="12"/>
        <v>6458.2213207835721</v>
      </c>
      <c r="O24" s="85">
        <f t="shared" si="13"/>
        <v>477.5324885840584</v>
      </c>
      <c r="P24" s="85">
        <f t="shared" si="14"/>
        <v>11130.115663856157</v>
      </c>
      <c r="Q24" s="85">
        <f t="shared" si="15"/>
        <v>798.78161726787948</v>
      </c>
      <c r="R24" s="85">
        <f t="shared" si="16"/>
        <v>15702.769619278131</v>
      </c>
      <c r="S24" s="85">
        <f t="shared" si="17"/>
        <v>1111.3483370683541</v>
      </c>
    </row>
    <row r="25" spans="1:20" ht="12.75" customHeight="1" x14ac:dyDescent="0.2">
      <c r="A25" s="82">
        <v>12</v>
      </c>
      <c r="B25" s="83">
        <f t="shared" si="0"/>
        <v>143.96201103485578</v>
      </c>
      <c r="C25" s="83">
        <f t="shared" si="1"/>
        <v>9.8758053138435677</v>
      </c>
      <c r="D25" s="83">
        <f t="shared" si="2"/>
        <v>253.30643905686995</v>
      </c>
      <c r="E25" s="83">
        <f t="shared" si="3"/>
        <v>16.113156038376346</v>
      </c>
      <c r="F25" s="83">
        <f t="shared" si="4"/>
        <v>465.07177849832999</v>
      </c>
      <c r="G25" s="83">
        <f t="shared" si="5"/>
        <v>27.860166569579746</v>
      </c>
      <c r="H25" s="84">
        <f t="shared" si="6"/>
        <v>1835.2496304953188</v>
      </c>
      <c r="I25" s="84">
        <f t="shared" si="7"/>
        <v>140.34039130198752</v>
      </c>
      <c r="J25" s="84">
        <f t="shared" si="8"/>
        <v>3175.9623608071861</v>
      </c>
      <c r="K25" s="84">
        <f t="shared" si="9"/>
        <v>228.70285989953524</v>
      </c>
      <c r="L25" s="84">
        <f t="shared" si="10"/>
        <v>5758.4804413942311</v>
      </c>
      <c r="M25" s="84">
        <f t="shared" si="11"/>
        <v>395.03221255374268</v>
      </c>
      <c r="N25" s="85">
        <f t="shared" si="12"/>
        <v>6439.9059020179657</v>
      </c>
      <c r="O25" s="85">
        <f t="shared" si="13"/>
        <v>571.75714974883806</v>
      </c>
      <c r="P25" s="85">
        <f t="shared" si="14"/>
        <v>11099.478963375506</v>
      </c>
      <c r="Q25" s="85">
        <f t="shared" si="15"/>
        <v>956.39377776169283</v>
      </c>
      <c r="R25" s="85">
        <f t="shared" si="16"/>
        <v>15660.144644696356</v>
      </c>
      <c r="S25" s="85">
        <f t="shared" si="17"/>
        <v>1330.6348212336595</v>
      </c>
    </row>
    <row r="26" spans="1:20" ht="12.75" customHeight="1" x14ac:dyDescent="0.2">
      <c r="A26" s="82">
        <v>14</v>
      </c>
      <c r="B26" s="83">
        <f t="shared" si="0"/>
        <v>143.58904699810984</v>
      </c>
      <c r="C26" s="83">
        <f t="shared" si="1"/>
        <v>11.491290040984218</v>
      </c>
      <c r="D26" s="83">
        <f t="shared" si="2"/>
        <v>252.69791878638972</v>
      </c>
      <c r="E26" s="83">
        <f t="shared" si="3"/>
        <v>18.748946908974251</v>
      </c>
      <c r="F26" s="83">
        <f t="shared" si="4"/>
        <v>464.01962732098355</v>
      </c>
      <c r="G26" s="83">
        <f t="shared" si="5"/>
        <v>32.417534010355475</v>
      </c>
      <c r="H26" s="84">
        <f t="shared" si="6"/>
        <v>1829.9496152362976</v>
      </c>
      <c r="I26" s="84">
        <f t="shared" si="7"/>
        <v>163.29727952977572</v>
      </c>
      <c r="J26" s="84">
        <f t="shared" si="8"/>
        <v>3167.3252989035964</v>
      </c>
      <c r="K26" s="84">
        <f t="shared" si="9"/>
        <v>266.1140851596345</v>
      </c>
      <c r="L26" s="84">
        <f t="shared" si="10"/>
        <v>5743.561879924393</v>
      </c>
      <c r="M26" s="84">
        <f t="shared" si="11"/>
        <v>459.65160163936866</v>
      </c>
      <c r="N26" s="85">
        <f t="shared" si="12"/>
        <v>6418.3132472589905</v>
      </c>
      <c r="O26" s="85">
        <f t="shared" si="13"/>
        <v>665.28521289908622</v>
      </c>
      <c r="P26" s="85">
        <f t="shared" si="14"/>
        <v>11063.360340869584</v>
      </c>
      <c r="Q26" s="85">
        <f t="shared" si="15"/>
        <v>1112.8407197584716</v>
      </c>
      <c r="R26" s="85">
        <f t="shared" si="16"/>
        <v>15609.892648166377</v>
      </c>
      <c r="S26" s="85">
        <f t="shared" si="17"/>
        <v>1548.3001318378736</v>
      </c>
    </row>
    <row r="27" spans="1:20" ht="12.75" customHeight="1" x14ac:dyDescent="0.2">
      <c r="A27" s="82">
        <v>16</v>
      </c>
      <c r="B27" s="83">
        <f t="shared" si="0"/>
        <v>143.15993055707014</v>
      </c>
      <c r="C27" s="83">
        <f t="shared" si="1"/>
        <v>13.092774401307461</v>
      </c>
      <c r="D27" s="83">
        <f t="shared" si="2"/>
        <v>251.99778143521971</v>
      </c>
      <c r="E27" s="83">
        <f t="shared" si="3"/>
        <v>21.361895075817436</v>
      </c>
      <c r="F27" s="83">
        <f t="shared" si="4"/>
        <v>462.8090672557347</v>
      </c>
      <c r="G27" s="83">
        <f t="shared" si="5"/>
        <v>36.935405679477888</v>
      </c>
      <c r="H27" s="84">
        <f t="shared" si="6"/>
        <v>1823.8516447583652</v>
      </c>
      <c r="I27" s="84">
        <f t="shared" si="7"/>
        <v>186.05521517647443</v>
      </c>
      <c r="J27" s="84">
        <f t="shared" si="8"/>
        <v>3157.3878655321505</v>
      </c>
      <c r="K27" s="84">
        <f t="shared" si="9"/>
        <v>303.20109139869908</v>
      </c>
      <c r="L27" s="84">
        <f t="shared" si="10"/>
        <v>5726.3972222828061</v>
      </c>
      <c r="M27" s="84">
        <f t="shared" si="11"/>
        <v>523.71097605229841</v>
      </c>
      <c r="N27" s="85">
        <f t="shared" si="12"/>
        <v>6393.4696638303776</v>
      </c>
      <c r="O27" s="85">
        <f t="shared" si="13"/>
        <v>758.00272849674775</v>
      </c>
      <c r="P27" s="85">
        <f t="shared" si="14"/>
        <v>11021.803801316266</v>
      </c>
      <c r="Q27" s="85">
        <f t="shared" si="15"/>
        <v>1267.9318367581961</v>
      </c>
      <c r="R27" s="85">
        <f t="shared" si="16"/>
        <v>15552.074854005241</v>
      </c>
      <c r="S27" s="85">
        <f t="shared" si="17"/>
        <v>1764.0790772287946</v>
      </c>
    </row>
    <row r="28" spans="1:20" ht="12.75" customHeight="1" x14ac:dyDescent="0.2">
      <c r="A28" s="82">
        <v>18</v>
      </c>
      <c r="B28" s="83">
        <f t="shared" si="0"/>
        <v>142.67518452401978</v>
      </c>
      <c r="C28" s="83">
        <f t="shared" si="1"/>
        <v>14.678307232810001</v>
      </c>
      <c r="D28" s="83">
        <f t="shared" si="2"/>
        <v>251.20688001287439</v>
      </c>
      <c r="E28" s="83">
        <f t="shared" si="3"/>
        <v>23.948817064058424</v>
      </c>
      <c r="F28" s="83">
        <f t="shared" si="4"/>
        <v>461.44157318355059</v>
      </c>
      <c r="G28" s="83">
        <f t="shared" si="5"/>
        <v>41.408277246242953</v>
      </c>
      <c r="H28" s="84">
        <f t="shared" si="6"/>
        <v>1816.9631484992287</v>
      </c>
      <c r="I28" s="84">
        <f t="shared" si="7"/>
        <v>208.5864712030895</v>
      </c>
      <c r="J28" s="84">
        <f t="shared" si="8"/>
        <v>3146.1621679246691</v>
      </c>
      <c r="K28" s="84">
        <f t="shared" si="9"/>
        <v>339.91869381244214</v>
      </c>
      <c r="L28" s="84">
        <f t="shared" si="10"/>
        <v>5707.007380960792</v>
      </c>
      <c r="M28" s="84">
        <f t="shared" si="11"/>
        <v>587.13228931240008</v>
      </c>
      <c r="N28" s="85">
        <f t="shared" si="12"/>
        <v>6365.4054198116719</v>
      </c>
      <c r="O28" s="85">
        <f t="shared" si="13"/>
        <v>849.79673453110536</v>
      </c>
      <c r="P28" s="85">
        <f t="shared" si="14"/>
        <v>10974.859974957706</v>
      </c>
      <c r="Q28" s="85">
        <f t="shared" si="15"/>
        <v>1421.478174124758</v>
      </c>
      <c r="R28" s="85">
        <f t="shared" si="16"/>
        <v>15486.761704288983</v>
      </c>
      <c r="S28" s="85">
        <f t="shared" si="17"/>
        <v>1977.7087639996632</v>
      </c>
    </row>
    <row r="29" spans="1:20" ht="12.75" customHeight="1" x14ac:dyDescent="0.2">
      <c r="A29" s="82">
        <v>20</v>
      </c>
      <c r="B29" s="83">
        <f t="shared" si="0"/>
        <v>142.13539948733066</v>
      </c>
      <c r="C29" s="83">
        <f t="shared" si="1"/>
        <v>16.245956807969264</v>
      </c>
      <c r="D29" s="83">
        <f t="shared" si="2"/>
        <v>250.3261781109079</v>
      </c>
      <c r="E29" s="83">
        <f t="shared" si="3"/>
        <v>26.506561107739326</v>
      </c>
      <c r="F29" s="83">
        <f t="shared" si="4"/>
        <v>459.91881118531171</v>
      </c>
      <c r="G29" s="83">
        <f t="shared" si="5"/>
        <v>45.830699205639604</v>
      </c>
      <c r="H29" s="84">
        <f t="shared" si="6"/>
        <v>1809.2925190304882</v>
      </c>
      <c r="I29" s="84">
        <f t="shared" si="7"/>
        <v>230.86359674482637</v>
      </c>
      <c r="J29" s="84">
        <f t="shared" si="8"/>
        <v>3133.6618828644996</v>
      </c>
      <c r="K29" s="84">
        <f t="shared" si="9"/>
        <v>376.22215765823557</v>
      </c>
      <c r="L29" s="84">
        <f t="shared" si="10"/>
        <v>5685.4159794932257</v>
      </c>
      <c r="M29" s="84">
        <f t="shared" si="11"/>
        <v>649.83827231877058</v>
      </c>
      <c r="N29" s="85">
        <f t="shared" si="12"/>
        <v>6334.1547071612476</v>
      </c>
      <c r="O29" s="85">
        <f t="shared" si="13"/>
        <v>940.55539414558893</v>
      </c>
      <c r="P29" s="85">
        <f t="shared" si="14"/>
        <v>10922.586055615178</v>
      </c>
      <c r="Q29" s="85">
        <f t="shared" si="15"/>
        <v>1573.2926592980762</v>
      </c>
      <c r="R29" s="85">
        <f t="shared" si="16"/>
        <v>15414.032773029814</v>
      </c>
      <c r="S29" s="85">
        <f t="shared" si="17"/>
        <v>2188.9289172842796</v>
      </c>
    </row>
    <row r="30" spans="1:20" ht="12.75" customHeight="1" x14ac:dyDescent="0.2">
      <c r="A30" s="82">
        <v>22</v>
      </c>
      <c r="B30" s="83">
        <f t="shared" si="0"/>
        <v>141.54123309192241</v>
      </c>
      <c r="C30" s="83">
        <f t="shared" si="1"/>
        <v>17.793813187255822</v>
      </c>
      <c r="D30" s="83">
        <f t="shared" si="2"/>
        <v>249.35674872892602</v>
      </c>
      <c r="E30" s="83">
        <f t="shared" si="3"/>
        <v>29.03201098973318</v>
      </c>
      <c r="F30" s="83">
        <f t="shared" si="4"/>
        <v>458.24263651194951</v>
      </c>
      <c r="G30" s="83">
        <f t="shared" si="5"/>
        <v>50.19728351773221</v>
      </c>
      <c r="H30" s="84">
        <f t="shared" si="6"/>
        <v>1800.8491018325815</v>
      </c>
      <c r="I30" s="84">
        <f t="shared" si="7"/>
        <v>252.85945055574061</v>
      </c>
      <c r="J30" s="84">
        <f t="shared" si="8"/>
        <v>3119.9022400234662</v>
      </c>
      <c r="K30" s="84">
        <f t="shared" si="9"/>
        <v>412.06725275750324</v>
      </c>
      <c r="L30" s="84">
        <f t="shared" si="10"/>
        <v>5661.6493236768965</v>
      </c>
      <c r="M30" s="84">
        <f t="shared" si="11"/>
        <v>711.75252749023286</v>
      </c>
      <c r="N30" s="85">
        <f t="shared" si="12"/>
        <v>6299.7556000586656</v>
      </c>
      <c r="O30" s="85">
        <f t="shared" si="13"/>
        <v>1030.1681318937581</v>
      </c>
      <c r="P30" s="85">
        <f t="shared" si="14"/>
        <v>10865.045731007223</v>
      </c>
      <c r="Q30" s="85">
        <f t="shared" si="15"/>
        <v>1723.1903297131953</v>
      </c>
      <c r="R30" s="85">
        <f t="shared" si="16"/>
        <v>15333.976669227439</v>
      </c>
      <c r="S30" s="85">
        <f t="shared" si="17"/>
        <v>2397.482197861837</v>
      </c>
    </row>
    <row r="31" spans="1:20" ht="12.75" customHeight="1" x14ac:dyDescent="0.2">
      <c r="A31" s="82">
        <v>24</v>
      </c>
      <c r="B31" s="83">
        <f t="shared" si="0"/>
        <v>140.89340923802354</v>
      </c>
      <c r="C31" s="83">
        <f t="shared" si="1"/>
        <v>19.319990546100506</v>
      </c>
      <c r="D31" s="83">
        <f t="shared" si="2"/>
        <v>248.29977296730158</v>
      </c>
      <c r="E31" s="83">
        <f t="shared" si="3"/>
        <v>31.522089838374512</v>
      </c>
      <c r="F31" s="83">
        <f t="shared" si="4"/>
        <v>456.41509132410852</v>
      </c>
      <c r="G31" s="83">
        <f t="shared" si="5"/>
        <v>54.502710172157222</v>
      </c>
      <c r="H31" s="84">
        <f t="shared" si="6"/>
        <v>1791.6431839087554</v>
      </c>
      <c r="I31" s="84">
        <f t="shared" si="7"/>
        <v>274.54723407616513</v>
      </c>
      <c r="J31" s="84">
        <f t="shared" si="8"/>
        <v>3104.9000034068608</v>
      </c>
      <c r="K31" s="84">
        <f t="shared" si="9"/>
        <v>447.41030738338014</v>
      </c>
      <c r="L31" s="84">
        <f t="shared" si="10"/>
        <v>5635.7363695209415</v>
      </c>
      <c r="M31" s="84">
        <f t="shared" si="11"/>
        <v>772.79962184402029</v>
      </c>
      <c r="N31" s="85">
        <f t="shared" si="12"/>
        <v>6262.2500085171523</v>
      </c>
      <c r="O31" s="85">
        <f t="shared" si="13"/>
        <v>1118.5257684584503</v>
      </c>
      <c r="P31" s="85">
        <f t="shared" si="14"/>
        <v>10802.309105155964</v>
      </c>
      <c r="Q31" s="85">
        <f t="shared" si="15"/>
        <v>1870.9885581486808</v>
      </c>
      <c r="R31" s="85">
        <f t="shared" si="16"/>
        <v>15246.690928912645</v>
      </c>
      <c r="S31" s="85">
        <f t="shared" si="17"/>
        <v>2603.1145156851208</v>
      </c>
    </row>
    <row r="32" spans="1:20" ht="12.75" customHeight="1" x14ac:dyDescent="0.2">
      <c r="A32" s="82">
        <v>26</v>
      </c>
      <c r="B32" s="83">
        <f t="shared" si="0"/>
        <v>140.19271719921045</v>
      </c>
      <c r="C32" s="83">
        <f t="shared" si="1"/>
        <v>20.822629472481179</v>
      </c>
      <c r="D32" s="83">
        <f t="shared" si="2"/>
        <v>247.15653858818544</v>
      </c>
      <c r="E32" s="83">
        <f t="shared" si="3"/>
        <v>33.973763876153505</v>
      </c>
      <c r="F32" s="83">
        <f t="shared" si="4"/>
        <v>454.43840220408839</v>
      </c>
      <c r="G32" s="83">
        <f t="shared" si="5"/>
        <v>58.741733669736377</v>
      </c>
      <c r="H32" s="84">
        <f t="shared" si="6"/>
        <v>1781.6859812519378</v>
      </c>
      <c r="I32" s="84">
        <f t="shared" si="7"/>
        <v>295.90052408262727</v>
      </c>
      <c r="J32" s="84">
        <f t="shared" si="8"/>
        <v>3088.6734509290836</v>
      </c>
      <c r="K32" s="84">
        <f t="shared" si="9"/>
        <v>482.20826146798521</v>
      </c>
      <c r="L32" s="84">
        <f t="shared" si="10"/>
        <v>5607.7086879684175</v>
      </c>
      <c r="M32" s="84">
        <f t="shared" si="11"/>
        <v>832.90517889924718</v>
      </c>
      <c r="N32" s="85">
        <f t="shared" si="12"/>
        <v>6221.6836273227091</v>
      </c>
      <c r="O32" s="85">
        <f t="shared" si="13"/>
        <v>1205.5206536699629</v>
      </c>
      <c r="P32" s="85">
        <f t="shared" si="14"/>
        <v>10734.452612976169</v>
      </c>
      <c r="Q32" s="85">
        <f t="shared" si="15"/>
        <v>2016.5072752297563</v>
      </c>
      <c r="R32" s="85">
        <f t="shared" si="16"/>
        <v>15152.281896314669</v>
      </c>
      <c r="S32" s="85">
        <f t="shared" si="17"/>
        <v>2805.5753394500957</v>
      </c>
    </row>
    <row r="33" spans="1:19" ht="12.75" customHeight="1" x14ac:dyDescent="0.2">
      <c r="A33" s="82">
        <v>28</v>
      </c>
      <c r="B33" s="83">
        <f t="shared" si="0"/>
        <v>139.44001066079903</v>
      </c>
      <c r="C33" s="83">
        <f t="shared" si="1"/>
        <v>22.299899232329814</v>
      </c>
      <c r="D33" s="83">
        <f t="shared" si="2"/>
        <v>245.92843844656684</v>
      </c>
      <c r="E33" s="83">
        <f t="shared" si="3"/>
        <v>36.384046115906536</v>
      </c>
      <c r="F33" s="83">
        <f t="shared" si="4"/>
        <v>452.31497744309621</v>
      </c>
      <c r="G33" s="83">
        <f t="shared" si="5"/>
        <v>62.90918941330937</v>
      </c>
      <c r="H33" s="84">
        <f t="shared" si="6"/>
        <v>1770.9896251797759</v>
      </c>
      <c r="I33" s="84">
        <f t="shared" si="7"/>
        <v>316.89330488047631</v>
      </c>
      <c r="J33" s="84">
        <f t="shared" si="8"/>
        <v>3071.24235214482</v>
      </c>
      <c r="K33" s="84">
        <f t="shared" si="9"/>
        <v>516.41871906447989</v>
      </c>
      <c r="L33" s="84">
        <f t="shared" si="10"/>
        <v>5577.6004264319618</v>
      </c>
      <c r="M33" s="84">
        <f t="shared" si="11"/>
        <v>891.9959692931925</v>
      </c>
      <c r="N33" s="85">
        <f t="shared" si="12"/>
        <v>6178.105880362049</v>
      </c>
      <c r="O33" s="85">
        <f t="shared" si="13"/>
        <v>1291.0467976611997</v>
      </c>
      <c r="P33" s="85">
        <f t="shared" si="14"/>
        <v>10661.558927151063</v>
      </c>
      <c r="Q33" s="85">
        <f t="shared" si="15"/>
        <v>2159.5691888150977</v>
      </c>
      <c r="R33" s="85">
        <f t="shared" si="16"/>
        <v>15050.864594297132</v>
      </c>
      <c r="S33" s="85">
        <f t="shared" si="17"/>
        <v>3004.6180018297014</v>
      </c>
    </row>
    <row r="34" spans="1:19" ht="12.75" customHeight="1" x14ac:dyDescent="0.2">
      <c r="A34" s="82">
        <v>30</v>
      </c>
      <c r="B34" s="83">
        <f t="shared" si="0"/>
        <v>138.63620667976085</v>
      </c>
      <c r="C34" s="83">
        <f t="shared" si="1"/>
        <v>23.749999999999996</v>
      </c>
      <c r="D34" s="83">
        <f t="shared" si="2"/>
        <v>244.61696879329401</v>
      </c>
      <c r="E34" s="83">
        <f t="shared" si="3"/>
        <v>38.749999999999993</v>
      </c>
      <c r="F34" s="83">
        <f t="shared" si="4"/>
        <v>450.0474041071148</v>
      </c>
      <c r="G34" s="83">
        <f t="shared" si="5"/>
        <v>66.999999999999986</v>
      </c>
      <c r="H34" s="84">
        <f t="shared" si="6"/>
        <v>1759.5671475544962</v>
      </c>
      <c r="I34" s="84">
        <f t="shared" si="7"/>
        <v>337.49999999999994</v>
      </c>
      <c r="J34" s="84">
        <f t="shared" si="8"/>
        <v>3052.6279441628826</v>
      </c>
      <c r="K34" s="84">
        <f t="shared" si="9"/>
        <v>549.99999999999989</v>
      </c>
      <c r="L34" s="84">
        <f t="shared" si="10"/>
        <v>5545.4482671904334</v>
      </c>
      <c r="M34" s="84">
        <f t="shared" si="11"/>
        <v>949.99999999999989</v>
      </c>
      <c r="N34" s="85">
        <f t="shared" si="12"/>
        <v>6131.5698604072059</v>
      </c>
      <c r="O34" s="85">
        <f t="shared" si="13"/>
        <v>1374.9999999999998</v>
      </c>
      <c r="P34" s="85">
        <f t="shared" si="14"/>
        <v>10583.716857408417</v>
      </c>
      <c r="Q34" s="85">
        <f t="shared" si="15"/>
        <v>2299.9999999999995</v>
      </c>
      <c r="R34" s="85">
        <f t="shared" si="16"/>
        <v>14942.562584220408</v>
      </c>
      <c r="S34" s="85">
        <f t="shared" si="17"/>
        <v>3199.9999999999995</v>
      </c>
    </row>
    <row r="35" spans="1:19" ht="12.75" customHeight="1" x14ac:dyDescent="0.2">
      <c r="A35" s="82">
        <v>32</v>
      </c>
      <c r="B35" s="83">
        <f t="shared" si="0"/>
        <v>137.78228456743022</v>
      </c>
      <c r="C35" s="83">
        <f t="shared" si="1"/>
        <v>25.171165051077232</v>
      </c>
      <c r="D35" s="83">
        <f t="shared" si="2"/>
        <v>243.223727452123</v>
      </c>
      <c r="E35" s="83">
        <f t="shared" si="3"/>
        <v>41.068742978073381</v>
      </c>
      <c r="F35" s="83">
        <f t="shared" si="4"/>
        <v>447.63844488496107</v>
      </c>
      <c r="G35" s="83">
        <f t="shared" si="5"/>
        <v>71.009181407249457</v>
      </c>
      <c r="H35" s="84">
        <f t="shared" si="6"/>
        <v>1747.4324649055875</v>
      </c>
      <c r="I35" s="84">
        <f t="shared" si="7"/>
        <v>357.69550335741332</v>
      </c>
      <c r="J35" s="84">
        <f t="shared" si="8"/>
        <v>3032.8529057720684</v>
      </c>
      <c r="K35" s="84">
        <f t="shared" si="9"/>
        <v>582.91119065652538</v>
      </c>
      <c r="L35" s="84">
        <f t="shared" si="10"/>
        <v>5511.291382697209</v>
      </c>
      <c r="M35" s="84">
        <f t="shared" si="11"/>
        <v>1006.8466020430893</v>
      </c>
      <c r="N35" s="85">
        <f t="shared" si="12"/>
        <v>6082.1322644301708</v>
      </c>
      <c r="O35" s="85">
        <f t="shared" si="13"/>
        <v>1457.2779766413134</v>
      </c>
      <c r="P35" s="85">
        <f t="shared" si="14"/>
        <v>10501.021242319559</v>
      </c>
      <c r="Q35" s="85">
        <f t="shared" si="15"/>
        <v>2437.6286154727427</v>
      </c>
      <c r="R35" s="85">
        <f t="shared" si="16"/>
        <v>14827.507815401126</v>
      </c>
      <c r="S35" s="85">
        <f t="shared" si="17"/>
        <v>3391.4832910925115</v>
      </c>
    </row>
    <row r="36" spans="1:19" ht="12.75" customHeight="1" x14ac:dyDescent="0.2">
      <c r="A36" s="82">
        <v>34</v>
      </c>
      <c r="B36" s="83">
        <f t="shared" si="0"/>
        <v>136.87928469636449</v>
      </c>
      <c r="C36" s="83">
        <f t="shared" si="1"/>
        <v>26.561662914860477</v>
      </c>
      <c r="D36" s="83">
        <f t="shared" si="2"/>
        <v>241.75041187301574</v>
      </c>
      <c r="E36" s="83">
        <f t="shared" si="3"/>
        <v>43.337450018982885</v>
      </c>
      <c r="F36" s="83">
        <f t="shared" si="4"/>
        <v>445.09103472237558</v>
      </c>
      <c r="G36" s="83">
        <f t="shared" si="5"/>
        <v>74.931849065080087</v>
      </c>
      <c r="H36" s="84">
        <f t="shared" si="6"/>
        <v>1734.6003614746533</v>
      </c>
      <c r="I36" s="84">
        <f t="shared" si="7"/>
        <v>377.45520984275419</v>
      </c>
      <c r="J36" s="84">
        <f t="shared" si="8"/>
        <v>3011.941329810546</v>
      </c>
      <c r="K36" s="84">
        <f t="shared" si="9"/>
        <v>615.11219381782155</v>
      </c>
      <c r="L36" s="84">
        <f t="shared" si="10"/>
        <v>5475.1713878545797</v>
      </c>
      <c r="M36" s="84">
        <f t="shared" si="11"/>
        <v>1062.4665165944191</v>
      </c>
      <c r="N36" s="85">
        <f t="shared" si="12"/>
        <v>6029.8533245263643</v>
      </c>
      <c r="O36" s="85">
        <f t="shared" si="13"/>
        <v>1537.7804845445539</v>
      </c>
      <c r="P36" s="85">
        <f t="shared" si="14"/>
        <v>10413.572833753191</v>
      </c>
      <c r="Q36" s="85">
        <f t="shared" si="15"/>
        <v>2572.2873559654358</v>
      </c>
      <c r="R36" s="85">
        <f t="shared" si="16"/>
        <v>14705.840464352266</v>
      </c>
      <c r="S36" s="85">
        <f t="shared" si="17"/>
        <v>3578.8345822127803</v>
      </c>
    </row>
    <row r="37" spans="1:19" ht="12.75" customHeight="1" x14ac:dyDescent="0.2">
      <c r="A37" s="82">
        <v>36</v>
      </c>
      <c r="B37" s="83">
        <f t="shared" si="0"/>
        <v>135.92830723281</v>
      </c>
      <c r="C37" s="83">
        <f t="shared" si="1"/>
        <v>27.919799483892476</v>
      </c>
      <c r="D37" s="83">
        <f t="shared" si="2"/>
        <v>240.19881706405843</v>
      </c>
      <c r="E37" s="83">
        <f t="shared" si="3"/>
        <v>45.553357052666669</v>
      </c>
      <c r="F37" s="83">
        <f t="shared" si="4"/>
        <v>442.40827724624296</v>
      </c>
      <c r="G37" s="83">
        <f t="shared" si="5"/>
        <v>78.763223807191395</v>
      </c>
      <c r="H37" s="84">
        <f t="shared" si="6"/>
        <v>1721.0864712030896</v>
      </c>
      <c r="I37" s="84">
        <f t="shared" si="7"/>
        <v>396.75504529741937</v>
      </c>
      <c r="J37" s="84">
        <f t="shared" si="8"/>
        <v>2989.9186938124421</v>
      </c>
      <c r="K37" s="84">
        <f t="shared" si="9"/>
        <v>646.56377752172045</v>
      </c>
      <c r="L37" s="84">
        <f t="shared" si="10"/>
        <v>5437.1322893123997</v>
      </c>
      <c r="M37" s="84">
        <f t="shared" si="11"/>
        <v>1116.7919793556989</v>
      </c>
      <c r="N37" s="85">
        <f t="shared" si="12"/>
        <v>5974.7967345311054</v>
      </c>
      <c r="O37" s="85">
        <f t="shared" si="13"/>
        <v>1616.4094438043012</v>
      </c>
      <c r="P37" s="85">
        <f t="shared" si="14"/>
        <v>10321.478174124759</v>
      </c>
      <c r="Q37" s="85">
        <f t="shared" si="15"/>
        <v>2703.8121605453766</v>
      </c>
      <c r="R37" s="85">
        <f t="shared" si="16"/>
        <v>14577.708763999664</v>
      </c>
      <c r="S37" s="85">
        <f t="shared" si="17"/>
        <v>3761.8256146718281</v>
      </c>
    </row>
    <row r="38" spans="1:19" ht="12.75" customHeight="1" x14ac:dyDescent="0.2">
      <c r="A38" s="82">
        <v>38</v>
      </c>
      <c r="B38" s="83">
        <f t="shared" si="0"/>
        <v>134.93051079631931</v>
      </c>
      <c r="C38" s="83">
        <f t="shared" si="1"/>
        <v>29.243920077968763</v>
      </c>
      <c r="D38" s="83">
        <f t="shared" si="2"/>
        <v>238.57083340452095</v>
      </c>
      <c r="E38" s="83">
        <f t="shared" si="3"/>
        <v>47.71376433773851</v>
      </c>
      <c r="F38" s="83">
        <f t="shared" si="4"/>
        <v>439.59344098330075</v>
      </c>
      <c r="G38" s="83">
        <f t="shared" si="5"/>
        <v>82.498637693638202</v>
      </c>
      <c r="H38" s="84">
        <f t="shared" si="6"/>
        <v>1706.9072586845373</v>
      </c>
      <c r="I38" s="84">
        <f t="shared" si="7"/>
        <v>415.57149584481925</v>
      </c>
      <c r="J38" s="84">
        <f t="shared" si="8"/>
        <v>2966.8118289673944</v>
      </c>
      <c r="K38" s="84">
        <f t="shared" si="9"/>
        <v>677.22762285822398</v>
      </c>
      <c r="L38" s="84">
        <f t="shared" si="10"/>
        <v>5397.220431852772</v>
      </c>
      <c r="M38" s="84">
        <f t="shared" si="11"/>
        <v>1169.7568031187504</v>
      </c>
      <c r="N38" s="85">
        <f t="shared" si="12"/>
        <v>5917.0295724184853</v>
      </c>
      <c r="O38" s="85">
        <f t="shared" si="13"/>
        <v>1693.06905714556</v>
      </c>
      <c r="P38" s="85">
        <f t="shared" si="14"/>
        <v>10224.84946659092</v>
      </c>
      <c r="Q38" s="85">
        <f t="shared" si="15"/>
        <v>2832.0427864980275</v>
      </c>
      <c r="R38" s="85">
        <f t="shared" si="16"/>
        <v>14443.268823083021</v>
      </c>
      <c r="S38" s="85">
        <f t="shared" si="17"/>
        <v>3940.2334420842126</v>
      </c>
    </row>
    <row r="39" spans="1:19" ht="12.75" customHeight="1" x14ac:dyDescent="0.2">
      <c r="A39" s="82">
        <v>40</v>
      </c>
      <c r="B39" s="83">
        <f t="shared" si="0"/>
        <v>133.88711104815144</v>
      </c>
      <c r="C39" s="83">
        <f t="shared" si="1"/>
        <v>30.532411460110616</v>
      </c>
      <c r="D39" s="83">
        <f t="shared" si="2"/>
        <v>236.86844434172079</v>
      </c>
      <c r="E39" s="83">
        <f t="shared" si="3"/>
        <v>49.816039750706793</v>
      </c>
      <c r="F39" s="83">
        <f t="shared" si="4"/>
        <v>436.64995537794306</v>
      </c>
      <c r="G39" s="83">
        <f t="shared" si="5"/>
        <v>86.133539697996255</v>
      </c>
      <c r="H39" s="84">
        <f t="shared" si="6"/>
        <v>1692.0799991053102</v>
      </c>
      <c r="I39" s="84">
        <f t="shared" si="7"/>
        <v>433.881636538414</v>
      </c>
      <c r="J39" s="84">
        <f t="shared" si="8"/>
        <v>2942.6488874308757</v>
      </c>
      <c r="K39" s="84">
        <f t="shared" si="9"/>
        <v>707.06637065519317</v>
      </c>
      <c r="L39" s="84">
        <f t="shared" si="10"/>
        <v>5355.484441926058</v>
      </c>
      <c r="M39" s="84">
        <f t="shared" si="11"/>
        <v>1221.2964584044246</v>
      </c>
      <c r="N39" s="85">
        <f t="shared" si="12"/>
        <v>5856.6222185771894</v>
      </c>
      <c r="O39" s="85">
        <f t="shared" si="13"/>
        <v>1767.6659266379829</v>
      </c>
      <c r="P39" s="85">
        <f t="shared" si="14"/>
        <v>10123.804438347299</v>
      </c>
      <c r="Q39" s="85">
        <f t="shared" si="15"/>
        <v>2956.8230045580804</v>
      </c>
      <c r="R39" s="85">
        <f t="shared" si="16"/>
        <v>14302.684435961459</v>
      </c>
      <c r="S39" s="85">
        <f t="shared" si="17"/>
        <v>4113.8407019938513</v>
      </c>
    </row>
    <row r="40" spans="1:19" ht="12.75" customHeight="1" x14ac:dyDescent="0.2">
      <c r="A40" s="82">
        <v>42</v>
      </c>
      <c r="B40" s="83">
        <f t="shared" si="0"/>
        <v>132.79937921017623</v>
      </c>
      <c r="C40" s="83">
        <f t="shared" si="1"/>
        <v>31.783703802045768</v>
      </c>
      <c r="D40" s="83">
        <f t="shared" si="2"/>
        <v>235.09372397449806</v>
      </c>
      <c r="E40" s="83">
        <f t="shared" si="3"/>
        <v>51.857621992811517</v>
      </c>
      <c r="F40" s="83">
        <f t="shared" si="4"/>
        <v>433.58140661397084</v>
      </c>
      <c r="G40" s="83">
        <f t="shared" si="5"/>
        <v>89.663501252087002</v>
      </c>
      <c r="H40" s="84">
        <f t="shared" si="6"/>
        <v>1676.6227571972411</v>
      </c>
      <c r="I40" s="84">
        <f t="shared" si="7"/>
        <v>451.6631592922293</v>
      </c>
      <c r="J40" s="84">
        <f t="shared" si="8"/>
        <v>2917.4593080251334</v>
      </c>
      <c r="K40" s="84">
        <f t="shared" si="9"/>
        <v>736.04366699474406</v>
      </c>
      <c r="L40" s="84">
        <f t="shared" si="10"/>
        <v>5311.9751684070488</v>
      </c>
      <c r="M40" s="84">
        <f t="shared" si="11"/>
        <v>1271.3481520818307</v>
      </c>
      <c r="N40" s="85">
        <f t="shared" si="12"/>
        <v>5793.6482700628339</v>
      </c>
      <c r="O40" s="85">
        <f t="shared" si="13"/>
        <v>1840.1091674868601</v>
      </c>
      <c r="P40" s="85">
        <f t="shared" si="14"/>
        <v>10018.466197196014</v>
      </c>
      <c r="Q40" s="85">
        <f t="shared" si="15"/>
        <v>3078.0007892507479</v>
      </c>
      <c r="R40" s="85">
        <f t="shared" si="16"/>
        <v>14156.126883055324</v>
      </c>
      <c r="S40" s="85">
        <f t="shared" si="17"/>
        <v>4282.4358806966929</v>
      </c>
    </row>
    <row r="41" spans="1:19" ht="12.75" customHeight="1" x14ac:dyDescent="0.2">
      <c r="A41" s="82">
        <v>44</v>
      </c>
      <c r="B41" s="83">
        <f t="shared" si="0"/>
        <v>131.66864051608593</v>
      </c>
      <c r="C41" s="83">
        <f t="shared" si="1"/>
        <v>32.99627259680237</v>
      </c>
      <c r="D41" s="83">
        <f t="shared" si="2"/>
        <v>233.24883452624547</v>
      </c>
      <c r="E41" s="83">
        <f t="shared" si="3"/>
        <v>53.836023710572285</v>
      </c>
      <c r="F41" s="83">
        <f t="shared" si="4"/>
        <v>430.39153324537926</v>
      </c>
      <c r="G41" s="83">
        <f t="shared" si="5"/>
        <v>93.084221641505636</v>
      </c>
      <c r="H41" s="84">
        <f t="shared" si="6"/>
        <v>1660.5543652285896</v>
      </c>
      <c r="I41" s="84">
        <f t="shared" si="7"/>
        <v>468.89440005982317</v>
      </c>
      <c r="J41" s="84">
        <f t="shared" si="8"/>
        <v>2891.2737803725163</v>
      </c>
      <c r="K41" s="84">
        <f t="shared" si="9"/>
        <v>764.12420750489696</v>
      </c>
      <c r="L41" s="84">
        <f t="shared" si="10"/>
        <v>5266.7456206434372</v>
      </c>
      <c r="M41" s="84">
        <f t="shared" si="11"/>
        <v>1319.8509038720947</v>
      </c>
      <c r="N41" s="85">
        <f t="shared" si="12"/>
        <v>5728.1844509312905</v>
      </c>
      <c r="O41" s="85">
        <f t="shared" si="13"/>
        <v>1910.3105187622425</v>
      </c>
      <c r="P41" s="85">
        <f t="shared" si="14"/>
        <v>9908.9630815577948</v>
      </c>
      <c r="Q41" s="85">
        <f t="shared" si="15"/>
        <v>3195.4285041113872</v>
      </c>
      <c r="R41" s="85">
        <f t="shared" si="16"/>
        <v>14003.774722167367</v>
      </c>
      <c r="S41" s="85">
        <f t="shared" si="17"/>
        <v>4445.813570937582</v>
      </c>
    </row>
    <row r="42" spans="1:19" ht="12.75" customHeight="1" x14ac:dyDescent="0.2">
      <c r="A42" s="82">
        <v>46</v>
      </c>
      <c r="B42" s="83">
        <f t="shared" si="0"/>
        <v>130.49627259680238</v>
      </c>
      <c r="C42" s="83">
        <f t="shared" si="1"/>
        <v>34.168640516085929</v>
      </c>
      <c r="D42" s="83">
        <f t="shared" si="2"/>
        <v>231.33602371057231</v>
      </c>
      <c r="E42" s="83">
        <f t="shared" si="3"/>
        <v>55.74883452624546</v>
      </c>
      <c r="F42" s="83">
        <f t="shared" si="4"/>
        <v>427.08422164150568</v>
      </c>
      <c r="G42" s="83">
        <f t="shared" si="5"/>
        <v>96.39153324537925</v>
      </c>
      <c r="H42" s="84">
        <f t="shared" si="6"/>
        <v>1643.8944000598233</v>
      </c>
      <c r="I42" s="84">
        <f t="shared" si="7"/>
        <v>485.55436522858946</v>
      </c>
      <c r="J42" s="84">
        <f t="shared" si="8"/>
        <v>2864.1242075048972</v>
      </c>
      <c r="K42" s="84">
        <f t="shared" si="9"/>
        <v>791.27378037251617</v>
      </c>
      <c r="L42" s="84">
        <f t="shared" si="10"/>
        <v>5219.8509038720949</v>
      </c>
      <c r="M42" s="84">
        <f t="shared" si="11"/>
        <v>1366.745620643437</v>
      </c>
      <c r="N42" s="85">
        <f t="shared" si="12"/>
        <v>5660.3105187622423</v>
      </c>
      <c r="O42" s="85">
        <f t="shared" si="13"/>
        <v>1978.1844509312905</v>
      </c>
      <c r="P42" s="85">
        <f t="shared" si="14"/>
        <v>9795.4285041113872</v>
      </c>
      <c r="Q42" s="85">
        <f t="shared" si="15"/>
        <v>3308.9630815577948</v>
      </c>
      <c r="R42" s="85">
        <f t="shared" si="16"/>
        <v>13845.813570937582</v>
      </c>
      <c r="S42" s="85">
        <f t="shared" si="17"/>
        <v>4603.7747221673671</v>
      </c>
    </row>
    <row r="43" spans="1:19" ht="12.75" customHeight="1" x14ac:dyDescent="0.2">
      <c r="A43" s="82">
        <v>48</v>
      </c>
      <c r="B43" s="83">
        <f t="shared" si="0"/>
        <v>129.28370380204578</v>
      </c>
      <c r="C43" s="83">
        <f t="shared" si="1"/>
        <v>35.299379210176227</v>
      </c>
      <c r="D43" s="83">
        <f t="shared" si="2"/>
        <v>229.35762199281152</v>
      </c>
      <c r="E43" s="83">
        <f t="shared" si="3"/>
        <v>57.593723974498054</v>
      </c>
      <c r="F43" s="83">
        <f t="shared" si="4"/>
        <v>423.66350125208703</v>
      </c>
      <c r="G43" s="83">
        <f t="shared" si="5"/>
        <v>99.581406613970827</v>
      </c>
      <c r="H43" s="84">
        <f t="shared" si="6"/>
        <v>1626.6631592922292</v>
      </c>
      <c r="I43" s="84">
        <f t="shared" si="7"/>
        <v>501.62275719724113</v>
      </c>
      <c r="J43" s="84">
        <f t="shared" si="8"/>
        <v>2836.0436669947439</v>
      </c>
      <c r="K43" s="84">
        <f t="shared" si="9"/>
        <v>817.45930802513362</v>
      </c>
      <c r="L43" s="84">
        <f t="shared" si="10"/>
        <v>5171.3481520818304</v>
      </c>
      <c r="M43" s="84">
        <f t="shared" si="11"/>
        <v>1411.9751684070491</v>
      </c>
      <c r="N43" s="85">
        <f t="shared" si="12"/>
        <v>5590.1091674868603</v>
      </c>
      <c r="O43" s="85">
        <f t="shared" si="13"/>
        <v>2043.6482700628342</v>
      </c>
      <c r="P43" s="85">
        <f t="shared" si="14"/>
        <v>9678.0007892507474</v>
      </c>
      <c r="Q43" s="85">
        <f t="shared" si="15"/>
        <v>3418.4661971960136</v>
      </c>
      <c r="R43" s="85">
        <f t="shared" si="16"/>
        <v>13682.435880696692</v>
      </c>
      <c r="S43" s="85">
        <f t="shared" si="17"/>
        <v>4756.1268830553236</v>
      </c>
    </row>
    <row r="44" spans="1:19" ht="12.75" customHeight="1" x14ac:dyDescent="0.2">
      <c r="A44" s="82">
        <v>50</v>
      </c>
      <c r="B44" s="83">
        <f t="shared" si="0"/>
        <v>128.03241146011061</v>
      </c>
      <c r="C44" s="83">
        <f t="shared" si="1"/>
        <v>36.387111048151453</v>
      </c>
      <c r="D44" s="83">
        <f t="shared" si="2"/>
        <v>227.31603975070681</v>
      </c>
      <c r="E44" s="83">
        <f t="shared" si="3"/>
        <v>59.368444341720796</v>
      </c>
      <c r="F44" s="83">
        <f t="shared" si="4"/>
        <v>420.1335396979963</v>
      </c>
      <c r="G44" s="83">
        <f t="shared" si="5"/>
        <v>102.64995537794306</v>
      </c>
      <c r="H44" s="84">
        <f t="shared" si="6"/>
        <v>1608.8816365384141</v>
      </c>
      <c r="I44" s="84">
        <f t="shared" si="7"/>
        <v>517.07999910531021</v>
      </c>
      <c r="J44" s="84">
        <f t="shared" si="8"/>
        <v>2807.0663706551932</v>
      </c>
      <c r="K44" s="84">
        <f t="shared" si="9"/>
        <v>842.64888743087579</v>
      </c>
      <c r="L44" s="84">
        <f t="shared" si="10"/>
        <v>5121.2964584044248</v>
      </c>
      <c r="M44" s="84">
        <f t="shared" si="11"/>
        <v>1455.4844419260583</v>
      </c>
      <c r="N44" s="85">
        <f t="shared" si="12"/>
        <v>5517.6659266379829</v>
      </c>
      <c r="O44" s="85">
        <f t="shared" si="13"/>
        <v>2106.6222185771894</v>
      </c>
      <c r="P44" s="85">
        <f t="shared" si="14"/>
        <v>9556.8230045580822</v>
      </c>
      <c r="Q44" s="85">
        <f t="shared" si="15"/>
        <v>3523.8044383472989</v>
      </c>
      <c r="R44" s="85">
        <f t="shared" si="16"/>
        <v>13513.840701993853</v>
      </c>
      <c r="S44" s="85">
        <f t="shared" si="17"/>
        <v>4902.6844359614597</v>
      </c>
    </row>
    <row r="45" spans="1:19" ht="12.75" customHeight="1" x14ac:dyDescent="0.2">
      <c r="A45" s="82">
        <v>52</v>
      </c>
      <c r="B45" s="83">
        <f t="shared" si="0"/>
        <v>126.74392007796877</v>
      </c>
      <c r="C45" s="83">
        <f t="shared" si="1"/>
        <v>37.430510796319297</v>
      </c>
      <c r="D45" s="83">
        <f t="shared" si="2"/>
        <v>225.21376433773852</v>
      </c>
      <c r="E45" s="83">
        <f t="shared" si="3"/>
        <v>61.070833404520954</v>
      </c>
      <c r="F45" s="83">
        <f t="shared" si="4"/>
        <v>416.49863769363822</v>
      </c>
      <c r="G45" s="83">
        <f t="shared" si="5"/>
        <v>105.59344098330075</v>
      </c>
      <c r="H45" s="84">
        <f t="shared" si="6"/>
        <v>1590.5714958448193</v>
      </c>
      <c r="I45" s="84">
        <f t="shared" si="7"/>
        <v>531.9072586845374</v>
      </c>
      <c r="J45" s="84">
        <f t="shared" si="8"/>
        <v>2777.2276228582241</v>
      </c>
      <c r="K45" s="84">
        <f t="shared" si="9"/>
        <v>866.81182896739426</v>
      </c>
      <c r="L45" s="84">
        <f t="shared" si="10"/>
        <v>5069.7568031187511</v>
      </c>
      <c r="M45" s="84">
        <f t="shared" si="11"/>
        <v>1497.2204318527718</v>
      </c>
      <c r="N45" s="85">
        <f t="shared" si="12"/>
        <v>5443.0690571455598</v>
      </c>
      <c r="O45" s="85">
        <f t="shared" si="13"/>
        <v>2167.0295724184857</v>
      </c>
      <c r="P45" s="85">
        <f t="shared" si="14"/>
        <v>9432.0427864980284</v>
      </c>
      <c r="Q45" s="85">
        <f t="shared" si="15"/>
        <v>3624.8494665909211</v>
      </c>
      <c r="R45" s="85">
        <f t="shared" si="16"/>
        <v>13340.233442084213</v>
      </c>
      <c r="S45" s="85">
        <f t="shared" si="17"/>
        <v>5043.2688230830208</v>
      </c>
    </row>
    <row r="46" spans="1:19" ht="12.75" customHeight="1" x14ac:dyDescent="0.2">
      <c r="A46" s="82">
        <v>54</v>
      </c>
      <c r="B46" s="83">
        <f t="shared" si="0"/>
        <v>125.41979948389248</v>
      </c>
      <c r="C46" s="83">
        <f t="shared" si="1"/>
        <v>38.428307232810006</v>
      </c>
      <c r="D46" s="83">
        <f t="shared" si="2"/>
        <v>223.05335705266668</v>
      </c>
      <c r="E46" s="83">
        <f t="shared" si="3"/>
        <v>62.698817064058424</v>
      </c>
      <c r="F46" s="83">
        <f t="shared" si="4"/>
        <v>412.76322380719137</v>
      </c>
      <c r="G46" s="83">
        <f t="shared" si="5"/>
        <v>108.40827724624296</v>
      </c>
      <c r="H46" s="84">
        <f t="shared" si="6"/>
        <v>1571.7550452974194</v>
      </c>
      <c r="I46" s="84">
        <f t="shared" si="7"/>
        <v>546.08647120308956</v>
      </c>
      <c r="J46" s="84">
        <f t="shared" si="8"/>
        <v>2746.5637775217206</v>
      </c>
      <c r="K46" s="84">
        <f t="shared" si="9"/>
        <v>889.91869381244214</v>
      </c>
      <c r="L46" s="84">
        <f t="shared" si="10"/>
        <v>5016.7919793556994</v>
      </c>
      <c r="M46" s="84">
        <f t="shared" si="11"/>
        <v>1537.1322893124002</v>
      </c>
      <c r="N46" s="85">
        <f t="shared" si="12"/>
        <v>5366.4094438043012</v>
      </c>
      <c r="O46" s="85">
        <f t="shared" si="13"/>
        <v>2224.7967345311054</v>
      </c>
      <c r="P46" s="85">
        <f t="shared" si="14"/>
        <v>9303.8121605453762</v>
      </c>
      <c r="Q46" s="85">
        <f t="shared" si="15"/>
        <v>3721.4781741247584</v>
      </c>
      <c r="R46" s="85">
        <f t="shared" si="16"/>
        <v>13161.825614671829</v>
      </c>
      <c r="S46" s="85">
        <f t="shared" si="17"/>
        <v>5177.7087639996635</v>
      </c>
    </row>
    <row r="47" spans="1:19" ht="12.75" customHeight="1" x14ac:dyDescent="0.2">
      <c r="A47" s="82">
        <v>56</v>
      </c>
      <c r="B47" s="83">
        <f t="shared" si="0"/>
        <v>124.06166291486048</v>
      </c>
      <c r="C47" s="83">
        <f t="shared" si="1"/>
        <v>39.379284696364479</v>
      </c>
      <c r="D47" s="83">
        <f t="shared" si="2"/>
        <v>220.83745001898288</v>
      </c>
      <c r="E47" s="83">
        <f t="shared" si="3"/>
        <v>64.250411873015736</v>
      </c>
      <c r="F47" s="83">
        <f t="shared" si="4"/>
        <v>408.93184906508009</v>
      </c>
      <c r="G47" s="83">
        <f t="shared" si="5"/>
        <v>111.0910347223756</v>
      </c>
      <c r="H47" s="84">
        <f t="shared" si="6"/>
        <v>1552.4552098427541</v>
      </c>
      <c r="I47" s="84">
        <f t="shared" si="7"/>
        <v>559.60036147465314</v>
      </c>
      <c r="J47" s="84">
        <f t="shared" si="8"/>
        <v>2715.1121938178212</v>
      </c>
      <c r="K47" s="84">
        <f t="shared" si="9"/>
        <v>911.94132981054588</v>
      </c>
      <c r="L47" s="84">
        <f t="shared" si="10"/>
        <v>4962.4665165944189</v>
      </c>
      <c r="M47" s="84">
        <f t="shared" si="11"/>
        <v>1575.1713878545793</v>
      </c>
      <c r="N47" s="85">
        <f t="shared" si="12"/>
        <v>5287.7804845445535</v>
      </c>
      <c r="O47" s="85">
        <f t="shared" si="13"/>
        <v>2279.8533245263648</v>
      </c>
      <c r="P47" s="85">
        <f t="shared" si="14"/>
        <v>9172.2873559654363</v>
      </c>
      <c r="Q47" s="85">
        <f t="shared" si="15"/>
        <v>3813.5728337531918</v>
      </c>
      <c r="R47" s="85">
        <f t="shared" si="16"/>
        <v>12978.834582212779</v>
      </c>
      <c r="S47" s="85">
        <f t="shared" si="17"/>
        <v>5305.8404643522672</v>
      </c>
    </row>
    <row r="48" spans="1:19" ht="12.75" customHeight="1" x14ac:dyDescent="0.2">
      <c r="A48" s="82">
        <v>58</v>
      </c>
      <c r="B48" s="83">
        <f t="shared" si="0"/>
        <v>122.67116505107722</v>
      </c>
      <c r="C48" s="83">
        <f t="shared" si="1"/>
        <v>40.282284567430231</v>
      </c>
      <c r="D48" s="83">
        <f t="shared" si="2"/>
        <v>218.56874297807337</v>
      </c>
      <c r="E48" s="83">
        <f t="shared" si="3"/>
        <v>65.723727452123015</v>
      </c>
      <c r="F48" s="83">
        <f t="shared" si="4"/>
        <v>405.00918140724946</v>
      </c>
      <c r="G48" s="83">
        <f t="shared" si="5"/>
        <v>113.63844488496107</v>
      </c>
      <c r="H48" s="84">
        <f t="shared" si="6"/>
        <v>1532.6955033574134</v>
      </c>
      <c r="I48" s="84">
        <f t="shared" si="7"/>
        <v>572.43246490558749</v>
      </c>
      <c r="J48" s="84">
        <f t="shared" si="8"/>
        <v>2682.9111906565254</v>
      </c>
      <c r="K48" s="84">
        <f t="shared" si="9"/>
        <v>932.85290577206854</v>
      </c>
      <c r="L48" s="84">
        <f t="shared" si="10"/>
        <v>4906.8466020430897</v>
      </c>
      <c r="M48" s="84">
        <f t="shared" si="11"/>
        <v>1611.2913826972094</v>
      </c>
      <c r="N48" s="85">
        <f t="shared" si="12"/>
        <v>5207.2779766413132</v>
      </c>
      <c r="O48" s="85">
        <f t="shared" si="13"/>
        <v>2332.1322644301713</v>
      </c>
      <c r="P48" s="85">
        <f t="shared" si="14"/>
        <v>9037.6286154727422</v>
      </c>
      <c r="Q48" s="85">
        <f t="shared" si="15"/>
        <v>3901.0212423195594</v>
      </c>
      <c r="R48" s="85">
        <f t="shared" si="16"/>
        <v>12791.483291092511</v>
      </c>
      <c r="S48" s="85">
        <f t="shared" si="17"/>
        <v>5427.5078154011262</v>
      </c>
    </row>
    <row r="49" spans="1:19" ht="12.75" customHeight="1" x14ac:dyDescent="0.2">
      <c r="A49" s="82">
        <v>60</v>
      </c>
      <c r="B49" s="83">
        <f t="shared" si="0"/>
        <v>121.25</v>
      </c>
      <c r="C49" s="83">
        <f t="shared" si="1"/>
        <v>41.136206679760832</v>
      </c>
      <c r="D49" s="83">
        <f t="shared" si="2"/>
        <v>216.25</v>
      </c>
      <c r="E49" s="83">
        <f t="shared" si="3"/>
        <v>67.116968793293992</v>
      </c>
      <c r="F49" s="83">
        <f t="shared" si="4"/>
        <v>401</v>
      </c>
      <c r="G49" s="83">
        <f t="shared" si="5"/>
        <v>116.04740410711477</v>
      </c>
      <c r="H49" s="84">
        <f t="shared" si="6"/>
        <v>1512.5</v>
      </c>
      <c r="I49" s="84">
        <f t="shared" si="7"/>
        <v>584.56714755449605</v>
      </c>
      <c r="J49" s="84">
        <f t="shared" si="8"/>
        <v>2650</v>
      </c>
      <c r="K49" s="84">
        <f t="shared" si="9"/>
        <v>952.6279441628825</v>
      </c>
      <c r="L49" s="84">
        <f t="shared" si="10"/>
        <v>4850</v>
      </c>
      <c r="M49" s="84">
        <f t="shared" si="11"/>
        <v>1645.4482671904334</v>
      </c>
      <c r="N49" s="85">
        <f t="shared" si="12"/>
        <v>5125</v>
      </c>
      <c r="O49" s="85">
        <f t="shared" si="13"/>
        <v>2381.5698604072063</v>
      </c>
      <c r="P49" s="85">
        <f t="shared" si="14"/>
        <v>8900</v>
      </c>
      <c r="Q49" s="85">
        <f t="shared" si="15"/>
        <v>3983.7168574084176</v>
      </c>
      <c r="R49" s="85">
        <f t="shared" si="16"/>
        <v>12600</v>
      </c>
      <c r="S49" s="85">
        <f t="shared" si="17"/>
        <v>5542.5625842204072</v>
      </c>
    </row>
    <row r="50" spans="1:19" ht="12.75" customHeight="1" x14ac:dyDescent="0.2">
      <c r="A50" s="82">
        <v>62</v>
      </c>
      <c r="B50" s="83">
        <f t="shared" si="0"/>
        <v>119.79989923232982</v>
      </c>
      <c r="C50" s="83">
        <f t="shared" si="1"/>
        <v>41.940010660799025</v>
      </c>
      <c r="D50" s="83">
        <f t="shared" si="2"/>
        <v>213.88404611590653</v>
      </c>
      <c r="E50" s="83">
        <f t="shared" si="3"/>
        <v>68.42843844656683</v>
      </c>
      <c r="F50" s="83">
        <f t="shared" si="4"/>
        <v>396.90918941330938</v>
      </c>
      <c r="G50" s="83">
        <f t="shared" si="5"/>
        <v>118.3149774430962</v>
      </c>
      <c r="H50" s="84">
        <f t="shared" si="6"/>
        <v>1491.8933048804763</v>
      </c>
      <c r="I50" s="84">
        <f t="shared" si="7"/>
        <v>595.98962517977566</v>
      </c>
      <c r="J50" s="84">
        <f t="shared" si="8"/>
        <v>2616.4187190644798</v>
      </c>
      <c r="K50" s="84">
        <f t="shared" si="9"/>
        <v>971.24235214481962</v>
      </c>
      <c r="L50" s="84">
        <f t="shared" si="10"/>
        <v>4791.9959692931925</v>
      </c>
      <c r="M50" s="84">
        <f t="shared" si="11"/>
        <v>1677.6004264319611</v>
      </c>
      <c r="N50" s="85">
        <f t="shared" si="12"/>
        <v>5041.0467976611999</v>
      </c>
      <c r="O50" s="85">
        <f t="shared" si="13"/>
        <v>2428.105880362049</v>
      </c>
      <c r="P50" s="85">
        <f t="shared" si="14"/>
        <v>8759.5691888150977</v>
      </c>
      <c r="Q50" s="85">
        <f t="shared" si="15"/>
        <v>4061.5589271510635</v>
      </c>
      <c r="R50" s="85">
        <f t="shared" si="16"/>
        <v>12404.618001829702</v>
      </c>
      <c r="S50" s="85">
        <f t="shared" si="17"/>
        <v>5650.8645942971316</v>
      </c>
    </row>
    <row r="51" spans="1:19" ht="12.75" customHeight="1" x14ac:dyDescent="0.2">
      <c r="A51" s="82">
        <v>64</v>
      </c>
      <c r="B51" s="83">
        <f t="shared" ref="B51:B82" si="18">$E$6+$F$6*COS(A51*PI()/180)</f>
        <v>118.32262947248118</v>
      </c>
      <c r="C51" s="83">
        <f t="shared" ref="C51:C82" si="19">ABS($F$6*SIN(A51*PI()/180))</f>
        <v>42.692717199210428</v>
      </c>
      <c r="D51" s="83">
        <f t="shared" ref="D51:D82" si="20">$E$7+$F$7*COS(A51*PI()/180)</f>
        <v>211.4737638761535</v>
      </c>
      <c r="E51" s="83">
        <f t="shared" ref="E51:E82" si="21">ABS($F$7*SIN(A51*PI()/180))</f>
        <v>69.656538588185441</v>
      </c>
      <c r="F51" s="83">
        <f t="shared" ref="F51:F82" si="22">$E$8+$F$8*COS(A51*PI()/180)</f>
        <v>392.74173366973639</v>
      </c>
      <c r="G51" s="83">
        <f t="shared" ref="G51:G82" si="23">ABS($F$8*SIN(A51*PI()/180))</f>
        <v>120.43840220408836</v>
      </c>
      <c r="H51" s="84">
        <f t="shared" ref="H51:H82" si="24">$E$9+$F$9*COS(A51*PI()/180)</f>
        <v>1470.9005240826273</v>
      </c>
      <c r="I51" s="84">
        <f t="shared" ref="I51:I82" si="25">ABS($F$9*SIN(A51*PI()/180))</f>
        <v>606.68598125193762</v>
      </c>
      <c r="J51" s="84">
        <f t="shared" ref="J51:J82" si="26">$E$10+$F$10*COS(A51*PI()/180)</f>
        <v>2582.2082614679853</v>
      </c>
      <c r="K51" s="84">
        <f t="shared" ref="K51:K82" si="27">ABS($F$10*SIN(A51*PI()/180))</f>
        <v>988.67345092908363</v>
      </c>
      <c r="L51" s="84">
        <f t="shared" ref="L51:L82" si="28">$E$11+$F$11*COS(A51*PI()/180)</f>
        <v>4732.9051788992474</v>
      </c>
      <c r="M51" s="84">
        <f t="shared" ref="M51:M82" si="29">ABS($F$11*SIN(A51*PI()/180))</f>
        <v>1707.7086879684171</v>
      </c>
      <c r="N51" s="85">
        <f t="shared" ref="N51:N82" si="30">$E$12+$F$12*COS(A51*PI()/180)</f>
        <v>4955.5206536699625</v>
      </c>
      <c r="O51" s="85">
        <f t="shared" ref="O51:O82" si="31">ABS($F$12*SIN(A51*PI()/180))</f>
        <v>2471.6836273227091</v>
      </c>
      <c r="P51" s="85">
        <f t="shared" ref="P51:P82" si="32">$E$13+$F$13*COS(A51*PI()/180)</f>
        <v>8616.5072752297565</v>
      </c>
      <c r="Q51" s="85">
        <f t="shared" ref="Q51:Q82" si="33">ABS($F$13*SIN(A51*PI()/180))</f>
        <v>4134.452612976168</v>
      </c>
      <c r="R51" s="85">
        <f t="shared" ref="R51:R82" si="34">$E$14+$F$14*COS(A51*PI()/180)</f>
        <v>12205.575339450095</v>
      </c>
      <c r="S51" s="85">
        <f t="shared" ref="S51:S82" si="35">ABS($F$14*SIN(A51*PI()/180))</f>
        <v>5752.2818963146683</v>
      </c>
    </row>
    <row r="52" spans="1:19" ht="12.75" customHeight="1" x14ac:dyDescent="0.2">
      <c r="A52" s="82">
        <v>66</v>
      </c>
      <c r="B52" s="83">
        <f t="shared" si="18"/>
        <v>116.81999054610051</v>
      </c>
      <c r="C52" s="83">
        <f t="shared" si="19"/>
        <v>43.393409238023544</v>
      </c>
      <c r="D52" s="83">
        <f t="shared" si="20"/>
        <v>209.02208983837451</v>
      </c>
      <c r="E52" s="83">
        <f t="shared" si="21"/>
        <v>70.799772967301564</v>
      </c>
      <c r="F52" s="83">
        <f t="shared" si="22"/>
        <v>388.50271017215721</v>
      </c>
      <c r="G52" s="83">
        <f t="shared" si="23"/>
        <v>122.41509132410852</v>
      </c>
      <c r="H52" s="84">
        <f t="shared" si="24"/>
        <v>1449.5472340761651</v>
      </c>
      <c r="I52" s="84">
        <f t="shared" si="25"/>
        <v>616.64318390875553</v>
      </c>
      <c r="J52" s="84">
        <f t="shared" si="26"/>
        <v>2547.4103073833803</v>
      </c>
      <c r="K52" s="84">
        <f t="shared" si="27"/>
        <v>1004.9000034068609</v>
      </c>
      <c r="L52" s="84">
        <f t="shared" si="28"/>
        <v>4672.7996218440203</v>
      </c>
      <c r="M52" s="84">
        <f t="shared" si="29"/>
        <v>1735.7363695209417</v>
      </c>
      <c r="N52" s="85">
        <f t="shared" si="30"/>
        <v>4868.5257684584503</v>
      </c>
      <c r="O52" s="85">
        <f t="shared" si="31"/>
        <v>2512.2500085171523</v>
      </c>
      <c r="P52" s="85">
        <f t="shared" si="32"/>
        <v>8470.9885581486815</v>
      </c>
      <c r="Q52" s="85">
        <f t="shared" si="33"/>
        <v>4202.3091051559641</v>
      </c>
      <c r="R52" s="85">
        <f t="shared" si="34"/>
        <v>12003.114515685122</v>
      </c>
      <c r="S52" s="85">
        <f t="shared" si="35"/>
        <v>5846.6909289126452</v>
      </c>
    </row>
    <row r="53" spans="1:19" ht="12.75" customHeight="1" x14ac:dyDescent="0.2">
      <c r="A53" s="82">
        <v>68</v>
      </c>
      <c r="B53" s="83">
        <f t="shared" si="18"/>
        <v>115.29381318725582</v>
      </c>
      <c r="C53" s="83">
        <f t="shared" si="19"/>
        <v>44.0412330919224</v>
      </c>
      <c r="D53" s="83">
        <f t="shared" si="20"/>
        <v>206.53201098973318</v>
      </c>
      <c r="E53" s="83">
        <f t="shared" si="21"/>
        <v>71.856748728926021</v>
      </c>
      <c r="F53" s="83">
        <f t="shared" si="22"/>
        <v>384.19728351773222</v>
      </c>
      <c r="G53" s="83">
        <f t="shared" si="23"/>
        <v>124.24263651194951</v>
      </c>
      <c r="H53" s="84">
        <f t="shared" si="24"/>
        <v>1427.8594505557405</v>
      </c>
      <c r="I53" s="84">
        <f t="shared" si="25"/>
        <v>625.84910183258148</v>
      </c>
      <c r="J53" s="84">
        <f t="shared" si="26"/>
        <v>2512.0672527575034</v>
      </c>
      <c r="K53" s="84">
        <f t="shared" si="27"/>
        <v>1019.9022400234662</v>
      </c>
      <c r="L53" s="84">
        <f t="shared" si="28"/>
        <v>4611.7525274902328</v>
      </c>
      <c r="M53" s="84">
        <f t="shared" si="29"/>
        <v>1761.6493236768961</v>
      </c>
      <c r="N53" s="85">
        <f t="shared" si="30"/>
        <v>4780.1681318937581</v>
      </c>
      <c r="O53" s="85">
        <f t="shared" si="31"/>
        <v>2549.7556000586656</v>
      </c>
      <c r="P53" s="85">
        <f t="shared" si="32"/>
        <v>8323.1903297131958</v>
      </c>
      <c r="Q53" s="85">
        <f t="shared" si="33"/>
        <v>4265.0457310072225</v>
      </c>
      <c r="R53" s="85">
        <f t="shared" si="34"/>
        <v>11797.482197861837</v>
      </c>
      <c r="S53" s="85">
        <f t="shared" si="35"/>
        <v>5933.9766692274397</v>
      </c>
    </row>
    <row r="54" spans="1:19" ht="12.75" customHeight="1" x14ac:dyDescent="0.2">
      <c r="A54" s="82">
        <v>70</v>
      </c>
      <c r="B54" s="83">
        <f t="shared" si="18"/>
        <v>113.74595680796926</v>
      </c>
      <c r="C54" s="83">
        <f t="shared" si="19"/>
        <v>44.635399487330645</v>
      </c>
      <c r="D54" s="83">
        <f t="shared" si="20"/>
        <v>204.00656110773934</v>
      </c>
      <c r="E54" s="83">
        <f t="shared" si="21"/>
        <v>72.82617811090789</v>
      </c>
      <c r="F54" s="83">
        <f t="shared" si="22"/>
        <v>379.83069920563963</v>
      </c>
      <c r="G54" s="83">
        <f t="shared" si="23"/>
        <v>125.91881118531171</v>
      </c>
      <c r="H54" s="84">
        <f t="shared" si="24"/>
        <v>1405.8635967448265</v>
      </c>
      <c r="I54" s="84">
        <f t="shared" si="25"/>
        <v>634.29251903048817</v>
      </c>
      <c r="J54" s="84">
        <f t="shared" si="26"/>
        <v>2476.2221576582356</v>
      </c>
      <c r="K54" s="84">
        <f t="shared" si="27"/>
        <v>1033.6618828644991</v>
      </c>
      <c r="L54" s="84">
        <f t="shared" si="28"/>
        <v>4549.8382723187706</v>
      </c>
      <c r="M54" s="84">
        <f t="shared" si="29"/>
        <v>1785.4159794932259</v>
      </c>
      <c r="N54" s="85">
        <f t="shared" si="30"/>
        <v>4690.5553941455892</v>
      </c>
      <c r="O54" s="85">
        <f t="shared" si="31"/>
        <v>2584.1547071612481</v>
      </c>
      <c r="P54" s="85">
        <f t="shared" si="32"/>
        <v>8173.2926592980766</v>
      </c>
      <c r="Q54" s="85">
        <f t="shared" si="33"/>
        <v>4322.5860556151783</v>
      </c>
      <c r="R54" s="85">
        <f t="shared" si="34"/>
        <v>11588.92891728428</v>
      </c>
      <c r="S54" s="85">
        <f t="shared" si="35"/>
        <v>6014.0327730298131</v>
      </c>
    </row>
    <row r="55" spans="1:19" ht="12.75" customHeight="1" x14ac:dyDescent="0.2">
      <c r="A55" s="82">
        <v>72</v>
      </c>
      <c r="B55" s="83">
        <f t="shared" si="18"/>
        <v>112.17830723281</v>
      </c>
      <c r="C55" s="83">
        <f t="shared" si="19"/>
        <v>45.175184524019791</v>
      </c>
      <c r="D55" s="83">
        <f t="shared" si="20"/>
        <v>201.44881706405843</v>
      </c>
      <c r="E55" s="83">
        <f t="shared" si="21"/>
        <v>73.706880012874393</v>
      </c>
      <c r="F55" s="83">
        <f t="shared" si="22"/>
        <v>375.40827724624296</v>
      </c>
      <c r="G55" s="83">
        <f t="shared" si="23"/>
        <v>127.44157318355057</v>
      </c>
      <c r="H55" s="84">
        <f t="shared" si="24"/>
        <v>1383.5864712030896</v>
      </c>
      <c r="I55" s="84">
        <f t="shared" si="25"/>
        <v>641.96314849922862</v>
      </c>
      <c r="J55" s="84">
        <f t="shared" si="26"/>
        <v>2439.9186938124421</v>
      </c>
      <c r="K55" s="84">
        <f t="shared" si="27"/>
        <v>1046.1621679246689</v>
      </c>
      <c r="L55" s="84">
        <f t="shared" si="28"/>
        <v>4487.1322893123997</v>
      </c>
      <c r="M55" s="84">
        <f t="shared" si="29"/>
        <v>1807.0073809607918</v>
      </c>
      <c r="N55" s="85">
        <f t="shared" si="30"/>
        <v>4599.7967345311054</v>
      </c>
      <c r="O55" s="85">
        <f t="shared" si="31"/>
        <v>2615.4054198116723</v>
      </c>
      <c r="P55" s="85">
        <f t="shared" si="32"/>
        <v>8021.478174124758</v>
      </c>
      <c r="Q55" s="85">
        <f t="shared" si="33"/>
        <v>4374.8599749577061</v>
      </c>
      <c r="R55" s="85">
        <f t="shared" si="34"/>
        <v>11377.708763999664</v>
      </c>
      <c r="S55" s="85">
        <f t="shared" si="35"/>
        <v>6086.7617042889824</v>
      </c>
    </row>
    <row r="56" spans="1:19" ht="12.75" customHeight="1" x14ac:dyDescent="0.2">
      <c r="A56" s="82">
        <v>74</v>
      </c>
      <c r="B56" s="83">
        <f t="shared" si="18"/>
        <v>110.59277440130747</v>
      </c>
      <c r="C56" s="83">
        <f t="shared" si="19"/>
        <v>45.659930557070147</v>
      </c>
      <c r="D56" s="83">
        <f t="shared" si="20"/>
        <v>198.86189507581744</v>
      </c>
      <c r="E56" s="83">
        <f t="shared" si="21"/>
        <v>74.497781435219707</v>
      </c>
      <c r="F56" s="83">
        <f t="shared" si="22"/>
        <v>370.93540567947787</v>
      </c>
      <c r="G56" s="83">
        <f t="shared" si="23"/>
        <v>128.80906725573473</v>
      </c>
      <c r="H56" s="84">
        <f t="shared" si="24"/>
        <v>1361.0552151764743</v>
      </c>
      <c r="I56" s="84">
        <f t="shared" si="25"/>
        <v>648.8516447583653</v>
      </c>
      <c r="J56" s="84">
        <f t="shared" si="26"/>
        <v>2403.2010913986992</v>
      </c>
      <c r="K56" s="84">
        <f t="shared" si="27"/>
        <v>1057.3878655321507</v>
      </c>
      <c r="L56" s="84">
        <f t="shared" si="28"/>
        <v>4423.7109760522981</v>
      </c>
      <c r="M56" s="84">
        <f t="shared" si="29"/>
        <v>1826.3972222828058</v>
      </c>
      <c r="N56" s="85">
        <f t="shared" si="30"/>
        <v>4508.0027284967473</v>
      </c>
      <c r="O56" s="85">
        <f t="shared" si="31"/>
        <v>2643.4696638303772</v>
      </c>
      <c r="P56" s="85">
        <f t="shared" si="32"/>
        <v>7867.9318367581964</v>
      </c>
      <c r="Q56" s="85">
        <f t="shared" si="33"/>
        <v>4421.8038013162668</v>
      </c>
      <c r="R56" s="85">
        <f t="shared" si="34"/>
        <v>11164.079077228795</v>
      </c>
      <c r="S56" s="85">
        <f t="shared" si="35"/>
        <v>6152.0748540052409</v>
      </c>
    </row>
    <row r="57" spans="1:19" ht="12.75" customHeight="1" x14ac:dyDescent="0.2">
      <c r="A57" s="82">
        <v>76</v>
      </c>
      <c r="B57" s="83">
        <f t="shared" si="18"/>
        <v>108.99129004098423</v>
      </c>
      <c r="C57" s="83">
        <f t="shared" si="19"/>
        <v>46.089046998109829</v>
      </c>
      <c r="D57" s="83">
        <f t="shared" si="20"/>
        <v>196.24894690897426</v>
      </c>
      <c r="E57" s="83">
        <f t="shared" si="21"/>
        <v>75.197918786389721</v>
      </c>
      <c r="F57" s="83">
        <f t="shared" si="22"/>
        <v>366.4175340103555</v>
      </c>
      <c r="G57" s="83">
        <f t="shared" si="23"/>
        <v>130.01962732098352</v>
      </c>
      <c r="H57" s="84">
        <f t="shared" si="24"/>
        <v>1338.2972795297758</v>
      </c>
      <c r="I57" s="84">
        <f t="shared" si="25"/>
        <v>654.94961523629763</v>
      </c>
      <c r="J57" s="84">
        <f t="shared" si="26"/>
        <v>2366.1140851596347</v>
      </c>
      <c r="K57" s="84">
        <f t="shared" si="27"/>
        <v>1067.3252989035961</v>
      </c>
      <c r="L57" s="84">
        <f t="shared" si="28"/>
        <v>4359.6516016393689</v>
      </c>
      <c r="M57" s="84">
        <f t="shared" si="29"/>
        <v>1843.5618799243932</v>
      </c>
      <c r="N57" s="85">
        <f t="shared" si="30"/>
        <v>4415.2852128990871</v>
      </c>
      <c r="O57" s="85">
        <f t="shared" si="31"/>
        <v>2668.3132472589905</v>
      </c>
      <c r="P57" s="85">
        <f t="shared" si="32"/>
        <v>7712.840719758472</v>
      </c>
      <c r="Q57" s="85">
        <f t="shared" si="33"/>
        <v>4463.3603408695835</v>
      </c>
      <c r="R57" s="85">
        <f t="shared" si="34"/>
        <v>10948.300131837874</v>
      </c>
      <c r="S57" s="85">
        <f t="shared" si="35"/>
        <v>6209.8926481663775</v>
      </c>
    </row>
    <row r="58" spans="1:19" ht="12.75" customHeight="1" x14ac:dyDescent="0.2">
      <c r="A58" s="82">
        <v>78</v>
      </c>
      <c r="B58" s="83">
        <f t="shared" si="18"/>
        <v>107.37580531384357</v>
      </c>
      <c r="C58" s="83">
        <f t="shared" si="19"/>
        <v>46.462011034855763</v>
      </c>
      <c r="D58" s="83">
        <f t="shared" si="20"/>
        <v>193.61315603837636</v>
      </c>
      <c r="E58" s="83">
        <f t="shared" si="21"/>
        <v>75.806439056869934</v>
      </c>
      <c r="F58" s="83">
        <f t="shared" si="22"/>
        <v>361.86016656957975</v>
      </c>
      <c r="G58" s="83">
        <f t="shared" si="23"/>
        <v>131.07177849832993</v>
      </c>
      <c r="H58" s="84">
        <f t="shared" si="24"/>
        <v>1315.3403913019877</v>
      </c>
      <c r="I58" s="84">
        <f t="shared" si="25"/>
        <v>660.2496304953188</v>
      </c>
      <c r="J58" s="84">
        <f t="shared" si="26"/>
        <v>2328.7028598995353</v>
      </c>
      <c r="K58" s="84">
        <f t="shared" si="27"/>
        <v>1075.9623608071861</v>
      </c>
      <c r="L58" s="84">
        <f t="shared" si="28"/>
        <v>4295.0322125537432</v>
      </c>
      <c r="M58" s="84">
        <f t="shared" si="29"/>
        <v>1858.4804413942306</v>
      </c>
      <c r="N58" s="85">
        <f t="shared" si="30"/>
        <v>4321.7571497488389</v>
      </c>
      <c r="O58" s="85">
        <f t="shared" si="31"/>
        <v>2689.9059020179652</v>
      </c>
      <c r="P58" s="85">
        <f t="shared" si="32"/>
        <v>7556.3937777616939</v>
      </c>
      <c r="Q58" s="85">
        <f t="shared" si="33"/>
        <v>4499.4789633755054</v>
      </c>
      <c r="R58" s="85">
        <f t="shared" si="34"/>
        <v>10730.63482123366</v>
      </c>
      <c r="S58" s="85">
        <f t="shared" si="35"/>
        <v>6260.1446446963555</v>
      </c>
    </row>
    <row r="59" spans="1:19" ht="12.75" customHeight="1" x14ac:dyDescent="0.2">
      <c r="A59" s="82">
        <v>80</v>
      </c>
      <c r="B59" s="83">
        <f t="shared" si="18"/>
        <v>105.74828843917919</v>
      </c>
      <c r="C59" s="83">
        <f t="shared" si="19"/>
        <v>46.77836826807988</v>
      </c>
      <c r="D59" s="83">
        <f t="shared" si="20"/>
        <v>190.95773376918712</v>
      </c>
      <c r="E59" s="83">
        <f t="shared" si="21"/>
        <v>76.322600858446123</v>
      </c>
      <c r="F59" s="83">
        <f t="shared" si="22"/>
        <v>357.26885580736865</v>
      </c>
      <c r="G59" s="83">
        <f t="shared" si="23"/>
        <v>131.96423890363587</v>
      </c>
      <c r="H59" s="84">
        <f t="shared" si="24"/>
        <v>1292.212519925178</v>
      </c>
      <c r="I59" s="84">
        <f t="shared" si="25"/>
        <v>664.7452332832404</v>
      </c>
      <c r="J59" s="84">
        <f t="shared" si="26"/>
        <v>2291.0129954336235</v>
      </c>
      <c r="K59" s="84">
        <f t="shared" si="27"/>
        <v>1083.2885283134287</v>
      </c>
      <c r="L59" s="84">
        <f t="shared" si="28"/>
        <v>4229.9315375671677</v>
      </c>
      <c r="M59" s="84">
        <f t="shared" si="29"/>
        <v>1871.1347307231952</v>
      </c>
      <c r="N59" s="85">
        <f t="shared" si="30"/>
        <v>4227.5324885840582</v>
      </c>
      <c r="O59" s="85">
        <f t="shared" si="31"/>
        <v>2708.2213207835721</v>
      </c>
      <c r="P59" s="85">
        <f t="shared" si="32"/>
        <v>7398.7816172678795</v>
      </c>
      <c r="Q59" s="85">
        <f t="shared" si="33"/>
        <v>4530.115663856157</v>
      </c>
      <c r="R59" s="85">
        <f t="shared" si="34"/>
        <v>10511.348337068355</v>
      </c>
      <c r="S59" s="85">
        <f t="shared" si="35"/>
        <v>6302.7696192781314</v>
      </c>
    </row>
    <row r="60" spans="1:19" ht="12.75" customHeight="1" x14ac:dyDescent="0.2">
      <c r="A60" s="82">
        <v>82</v>
      </c>
      <c r="B60" s="83">
        <f t="shared" si="18"/>
        <v>104.11072229560313</v>
      </c>
      <c r="C60" s="83">
        <f t="shared" si="19"/>
        <v>47.037733265224588</v>
      </c>
      <c r="D60" s="83">
        <f t="shared" si="20"/>
        <v>188.2859153244051</v>
      </c>
      <c r="E60" s="83">
        <f t="shared" si="21"/>
        <v>76.745775327471691</v>
      </c>
      <c r="F60" s="83">
        <f t="shared" si="22"/>
        <v>352.64919552864882</v>
      </c>
      <c r="G60" s="83">
        <f t="shared" si="23"/>
        <v>132.6959212113704</v>
      </c>
      <c r="H60" s="84">
        <f t="shared" si="24"/>
        <v>1268.9418431480444</v>
      </c>
      <c r="I60" s="84">
        <f t="shared" si="25"/>
        <v>668.43094640055995</v>
      </c>
      <c r="J60" s="84">
        <f t="shared" si="26"/>
        <v>2253.0904110560723</v>
      </c>
      <c r="K60" s="84">
        <f t="shared" si="27"/>
        <v>1089.2948756157273</v>
      </c>
      <c r="L60" s="84">
        <f t="shared" si="28"/>
        <v>4164.4288918241245</v>
      </c>
      <c r="M60" s="84">
        <f t="shared" si="29"/>
        <v>1881.5093306089834</v>
      </c>
      <c r="N60" s="85">
        <f t="shared" si="30"/>
        <v>4132.7260276401803</v>
      </c>
      <c r="O60" s="85">
        <f t="shared" si="31"/>
        <v>2723.2371890393183</v>
      </c>
      <c r="P60" s="85">
        <f t="shared" si="32"/>
        <v>7240.1962644163023</v>
      </c>
      <c r="Q60" s="85">
        <f t="shared" si="33"/>
        <v>4555.2331162112232</v>
      </c>
      <c r="R60" s="85">
        <f t="shared" si="34"/>
        <v>10290.70784614442</v>
      </c>
      <c r="S60" s="85">
        <f t="shared" si="35"/>
        <v>6337.71563994605</v>
      </c>
    </row>
    <row r="61" spans="1:19" ht="12.75" customHeight="1" x14ac:dyDescent="0.2">
      <c r="A61" s="82">
        <v>84</v>
      </c>
      <c r="B61" s="83">
        <f t="shared" si="18"/>
        <v>102.46510200521354</v>
      </c>
      <c r="C61" s="83">
        <f t="shared" si="19"/>
        <v>47.239790029992982</v>
      </c>
      <c r="D61" s="83">
        <f t="shared" si="20"/>
        <v>185.60095590324315</v>
      </c>
      <c r="E61" s="83">
        <f t="shared" si="21"/>
        <v>77.075446891041182</v>
      </c>
      <c r="F61" s="83">
        <f t="shared" si="22"/>
        <v>348.00681407786556</v>
      </c>
      <c r="G61" s="83">
        <f t="shared" si="23"/>
        <v>133.26593397934863</v>
      </c>
      <c r="H61" s="84">
        <f t="shared" si="24"/>
        <v>1245.5567127056661</v>
      </c>
      <c r="I61" s="84">
        <f t="shared" si="25"/>
        <v>671.3022793735845</v>
      </c>
      <c r="J61" s="84">
        <f t="shared" si="26"/>
        <v>2214.9813095944187</v>
      </c>
      <c r="K61" s="84">
        <f t="shared" si="27"/>
        <v>1093.9740849051007</v>
      </c>
      <c r="L61" s="84">
        <f t="shared" si="28"/>
        <v>4098.6040802085417</v>
      </c>
      <c r="M61" s="84">
        <f t="shared" si="29"/>
        <v>1889.5916011997192</v>
      </c>
      <c r="N61" s="85">
        <f t="shared" si="30"/>
        <v>4037.453273986047</v>
      </c>
      <c r="O61" s="85">
        <f t="shared" si="31"/>
        <v>2734.9352122627515</v>
      </c>
      <c r="P61" s="85">
        <f t="shared" si="32"/>
        <v>7080.8309310312061</v>
      </c>
      <c r="Q61" s="85">
        <f t="shared" si="33"/>
        <v>4574.8007186940567</v>
      </c>
      <c r="R61" s="85">
        <f t="shared" si="34"/>
        <v>10068.982164912983</v>
      </c>
      <c r="S61" s="85">
        <f t="shared" si="35"/>
        <v>6364.9401303569493</v>
      </c>
    </row>
    <row r="62" spans="1:19" ht="12.75" customHeight="1" x14ac:dyDescent="0.2">
      <c r="A62" s="82">
        <v>86</v>
      </c>
      <c r="B62" s="83">
        <f t="shared" si="18"/>
        <v>100.81343250284596</v>
      </c>
      <c r="C62" s="83">
        <f t="shared" si="19"/>
        <v>47.384292387341652</v>
      </c>
      <c r="D62" s="83">
        <f t="shared" si="20"/>
        <v>182.90612671516973</v>
      </c>
      <c r="E62" s="83">
        <f t="shared" si="21"/>
        <v>77.311213895136376</v>
      </c>
      <c r="F62" s="83">
        <f t="shared" si="22"/>
        <v>343.34736748171281</v>
      </c>
      <c r="G62" s="83">
        <f t="shared" si="23"/>
        <v>133.67358273481645</v>
      </c>
      <c r="H62" s="84">
        <f t="shared" si="24"/>
        <v>1222.0856197772846</v>
      </c>
      <c r="I62" s="84">
        <f t="shared" si="25"/>
        <v>673.35573392538129</v>
      </c>
      <c r="J62" s="84">
        <f t="shared" si="26"/>
        <v>2176.7321211185381</v>
      </c>
      <c r="K62" s="84">
        <f t="shared" si="27"/>
        <v>1097.3204552858067</v>
      </c>
      <c r="L62" s="84">
        <f t="shared" si="28"/>
        <v>4032.5373001138382</v>
      </c>
      <c r="M62" s="84">
        <f t="shared" si="29"/>
        <v>1895.371695493666</v>
      </c>
      <c r="N62" s="85">
        <f t="shared" si="30"/>
        <v>3941.8303027963448</v>
      </c>
      <c r="O62" s="85">
        <f t="shared" si="31"/>
        <v>2743.3011382145164</v>
      </c>
      <c r="P62" s="85">
        <f t="shared" si="32"/>
        <v>6920.879779222977</v>
      </c>
      <c r="Q62" s="85">
        <f t="shared" si="33"/>
        <v>4588.794631195191</v>
      </c>
      <c r="R62" s="85">
        <f t="shared" si="34"/>
        <v>9846.4414319624029</v>
      </c>
      <c r="S62" s="85">
        <f t="shared" si="35"/>
        <v>6384.4099216628747</v>
      </c>
    </row>
    <row r="63" spans="1:19" ht="12.75" customHeight="1" x14ac:dyDescent="0.2">
      <c r="A63" s="82">
        <v>88</v>
      </c>
      <c r="B63" s="83">
        <f t="shared" si="18"/>
        <v>99.157726093368808</v>
      </c>
      <c r="C63" s="83">
        <f t="shared" si="19"/>
        <v>47.471064283407046</v>
      </c>
      <c r="D63" s="83">
        <f t="shared" si="20"/>
        <v>180.20471099444384</v>
      </c>
      <c r="E63" s="83">
        <f t="shared" si="21"/>
        <v>77.452789093979916</v>
      </c>
      <c r="F63" s="83">
        <f t="shared" si="22"/>
        <v>338.67653255813514</v>
      </c>
      <c r="G63" s="83">
        <f t="shared" si="23"/>
        <v>133.91837082055883</v>
      </c>
      <c r="H63" s="84">
        <f t="shared" si="24"/>
        <v>1198.5571602741882</v>
      </c>
      <c r="I63" s="84">
        <f t="shared" si="25"/>
        <v>674.58880823788968</v>
      </c>
      <c r="J63" s="84">
        <f t="shared" si="26"/>
        <v>2138.3894463727511</v>
      </c>
      <c r="K63" s="84">
        <f t="shared" si="27"/>
        <v>1099.3299097210054</v>
      </c>
      <c r="L63" s="84">
        <f t="shared" si="28"/>
        <v>3966.3090437347519</v>
      </c>
      <c r="M63" s="84">
        <f t="shared" si="29"/>
        <v>1898.8425713362819</v>
      </c>
      <c r="N63" s="85">
        <f t="shared" si="30"/>
        <v>3845.9736159318782</v>
      </c>
      <c r="O63" s="85">
        <f t="shared" si="31"/>
        <v>2748.3247743025136</v>
      </c>
      <c r="P63" s="85">
        <f t="shared" si="32"/>
        <v>6760.5376848315045</v>
      </c>
      <c r="Q63" s="85">
        <f t="shared" si="33"/>
        <v>4597.1978042878409</v>
      </c>
      <c r="R63" s="85">
        <f t="shared" si="34"/>
        <v>9623.3567788960063</v>
      </c>
      <c r="S63" s="85">
        <f t="shared" si="35"/>
        <v>6396.1012929222125</v>
      </c>
    </row>
    <row r="64" spans="1:19" ht="12.75" customHeight="1" x14ac:dyDescent="0.2">
      <c r="A64" s="82">
        <v>90</v>
      </c>
      <c r="B64" s="83">
        <f t="shared" si="18"/>
        <v>97.5</v>
      </c>
      <c r="C64" s="83">
        <f t="shared" si="19"/>
        <v>47.5</v>
      </c>
      <c r="D64" s="83">
        <f t="shared" si="20"/>
        <v>177.5</v>
      </c>
      <c r="E64" s="83">
        <f t="shared" si="21"/>
        <v>77.5</v>
      </c>
      <c r="F64" s="83">
        <f t="shared" si="22"/>
        <v>334</v>
      </c>
      <c r="G64" s="83">
        <f t="shared" si="23"/>
        <v>134</v>
      </c>
      <c r="H64" s="84">
        <f t="shared" si="24"/>
        <v>1175</v>
      </c>
      <c r="I64" s="84">
        <f t="shared" si="25"/>
        <v>675</v>
      </c>
      <c r="J64" s="84">
        <f t="shared" si="26"/>
        <v>2100</v>
      </c>
      <c r="K64" s="84">
        <f t="shared" si="27"/>
        <v>1100</v>
      </c>
      <c r="L64" s="84">
        <f t="shared" si="28"/>
        <v>3900</v>
      </c>
      <c r="M64" s="84">
        <f t="shared" si="29"/>
        <v>1900</v>
      </c>
      <c r="N64" s="85">
        <f t="shared" si="30"/>
        <v>3750</v>
      </c>
      <c r="O64" s="85">
        <f t="shared" si="31"/>
        <v>2750</v>
      </c>
      <c r="P64" s="85">
        <f t="shared" si="32"/>
        <v>6600</v>
      </c>
      <c r="Q64" s="85">
        <f t="shared" si="33"/>
        <v>4600</v>
      </c>
      <c r="R64" s="85">
        <f t="shared" si="34"/>
        <v>9400</v>
      </c>
      <c r="S64" s="85">
        <f t="shared" si="35"/>
        <v>6400</v>
      </c>
    </row>
    <row r="65" spans="1:19" ht="12.75" customHeight="1" x14ac:dyDescent="0.2">
      <c r="A65" s="82">
        <v>92</v>
      </c>
      <c r="B65" s="83">
        <f t="shared" si="18"/>
        <v>95.84227390663122</v>
      </c>
      <c r="C65" s="83">
        <f t="shared" si="19"/>
        <v>47.471064283407046</v>
      </c>
      <c r="D65" s="83">
        <f t="shared" si="20"/>
        <v>174.79528900555619</v>
      </c>
      <c r="E65" s="83">
        <f t="shared" si="21"/>
        <v>77.452789093979916</v>
      </c>
      <c r="F65" s="83">
        <f t="shared" si="22"/>
        <v>329.32346744186492</v>
      </c>
      <c r="G65" s="83">
        <f t="shared" si="23"/>
        <v>133.91837082055883</v>
      </c>
      <c r="H65" s="84">
        <f t="shared" si="24"/>
        <v>1151.4428397258121</v>
      </c>
      <c r="I65" s="84">
        <f t="shared" si="25"/>
        <v>674.58880823788968</v>
      </c>
      <c r="J65" s="84">
        <f t="shared" si="26"/>
        <v>2061.6105536272494</v>
      </c>
      <c r="K65" s="84">
        <f t="shared" si="27"/>
        <v>1099.3299097210054</v>
      </c>
      <c r="L65" s="84">
        <f t="shared" si="28"/>
        <v>3833.6909562652486</v>
      </c>
      <c r="M65" s="84">
        <f t="shared" si="29"/>
        <v>1898.8425713362819</v>
      </c>
      <c r="N65" s="85">
        <f t="shared" si="30"/>
        <v>3654.0263840681228</v>
      </c>
      <c r="O65" s="85">
        <f t="shared" si="31"/>
        <v>2748.3247743025136</v>
      </c>
      <c r="P65" s="85">
        <f t="shared" si="32"/>
        <v>6439.4623151684964</v>
      </c>
      <c r="Q65" s="85">
        <f t="shared" si="33"/>
        <v>4597.1978042878409</v>
      </c>
      <c r="R65" s="85">
        <f t="shared" si="34"/>
        <v>9176.6432211039955</v>
      </c>
      <c r="S65" s="85">
        <f t="shared" si="35"/>
        <v>6396.1012929222125</v>
      </c>
    </row>
    <row r="66" spans="1:19" ht="12.75" customHeight="1" x14ac:dyDescent="0.2">
      <c r="A66" s="82">
        <v>94</v>
      </c>
      <c r="B66" s="83">
        <f t="shared" si="18"/>
        <v>94.186567497154044</v>
      </c>
      <c r="C66" s="83">
        <f t="shared" si="19"/>
        <v>47.384292387341652</v>
      </c>
      <c r="D66" s="83">
        <f t="shared" si="20"/>
        <v>172.09387328483029</v>
      </c>
      <c r="E66" s="83">
        <f t="shared" si="21"/>
        <v>77.311213895136376</v>
      </c>
      <c r="F66" s="83">
        <f t="shared" si="22"/>
        <v>324.65263251828719</v>
      </c>
      <c r="G66" s="83">
        <f t="shared" si="23"/>
        <v>133.67358273481645</v>
      </c>
      <c r="H66" s="84">
        <f t="shared" si="24"/>
        <v>1127.9143802227154</v>
      </c>
      <c r="I66" s="84">
        <f t="shared" si="25"/>
        <v>673.35573392538129</v>
      </c>
      <c r="J66" s="84">
        <f t="shared" si="26"/>
        <v>2023.2678788814621</v>
      </c>
      <c r="K66" s="84">
        <f t="shared" si="27"/>
        <v>1097.3204552858067</v>
      </c>
      <c r="L66" s="84">
        <f t="shared" si="28"/>
        <v>3767.4626998861618</v>
      </c>
      <c r="M66" s="84">
        <f t="shared" si="29"/>
        <v>1895.371695493666</v>
      </c>
      <c r="N66" s="85">
        <f t="shared" si="30"/>
        <v>3558.1696972036552</v>
      </c>
      <c r="O66" s="85">
        <f t="shared" si="31"/>
        <v>2743.3011382145164</v>
      </c>
      <c r="P66" s="85">
        <f t="shared" si="32"/>
        <v>6279.1202207770239</v>
      </c>
      <c r="Q66" s="85">
        <f t="shared" si="33"/>
        <v>4588.794631195191</v>
      </c>
      <c r="R66" s="85">
        <f t="shared" si="34"/>
        <v>8953.5585680375971</v>
      </c>
      <c r="S66" s="85">
        <f t="shared" si="35"/>
        <v>6384.4099216628747</v>
      </c>
    </row>
    <row r="67" spans="1:19" ht="12.75" customHeight="1" x14ac:dyDescent="0.2">
      <c r="A67" s="82">
        <v>96</v>
      </c>
      <c r="B67" s="83">
        <f t="shared" si="18"/>
        <v>92.534897994786462</v>
      </c>
      <c r="C67" s="83">
        <f t="shared" si="19"/>
        <v>47.239790029992989</v>
      </c>
      <c r="D67" s="83">
        <f t="shared" si="20"/>
        <v>169.39904409675688</v>
      </c>
      <c r="E67" s="83">
        <f t="shared" si="21"/>
        <v>77.075446891041182</v>
      </c>
      <c r="F67" s="83">
        <f t="shared" si="22"/>
        <v>319.99318592213444</v>
      </c>
      <c r="G67" s="83">
        <f t="shared" si="23"/>
        <v>133.26593397934863</v>
      </c>
      <c r="H67" s="84">
        <f t="shared" si="24"/>
        <v>1104.4432872943339</v>
      </c>
      <c r="I67" s="84">
        <f t="shared" si="25"/>
        <v>671.3022793735845</v>
      </c>
      <c r="J67" s="84">
        <f t="shared" si="26"/>
        <v>1985.0186904055813</v>
      </c>
      <c r="K67" s="84">
        <f t="shared" si="27"/>
        <v>1093.9740849051007</v>
      </c>
      <c r="L67" s="84">
        <f t="shared" si="28"/>
        <v>3701.3959197914587</v>
      </c>
      <c r="M67" s="84">
        <f t="shared" si="29"/>
        <v>1889.5916011997194</v>
      </c>
      <c r="N67" s="85">
        <f t="shared" si="30"/>
        <v>3462.5467260139535</v>
      </c>
      <c r="O67" s="85">
        <f t="shared" si="31"/>
        <v>2734.935212262752</v>
      </c>
      <c r="P67" s="85">
        <f t="shared" si="32"/>
        <v>6119.1690689687948</v>
      </c>
      <c r="Q67" s="85">
        <f t="shared" si="33"/>
        <v>4574.8007186940577</v>
      </c>
      <c r="R67" s="85">
        <f t="shared" si="34"/>
        <v>8731.0178350870192</v>
      </c>
      <c r="S67" s="85">
        <f t="shared" si="35"/>
        <v>6364.9401303569493</v>
      </c>
    </row>
    <row r="68" spans="1:19" ht="12.75" customHeight="1" x14ac:dyDescent="0.2">
      <c r="A68" s="82">
        <v>98</v>
      </c>
      <c r="B68" s="83">
        <f t="shared" si="18"/>
        <v>90.889277704396889</v>
      </c>
      <c r="C68" s="83">
        <f t="shared" si="19"/>
        <v>47.037733265224595</v>
      </c>
      <c r="D68" s="83">
        <f t="shared" si="20"/>
        <v>166.71408467559493</v>
      </c>
      <c r="E68" s="83">
        <f t="shared" si="21"/>
        <v>76.745775327471705</v>
      </c>
      <c r="F68" s="83">
        <f t="shared" si="22"/>
        <v>315.35080447135124</v>
      </c>
      <c r="G68" s="83">
        <f t="shared" si="23"/>
        <v>132.69592121137043</v>
      </c>
      <c r="H68" s="84">
        <f t="shared" si="24"/>
        <v>1081.0581568519558</v>
      </c>
      <c r="I68" s="84">
        <f t="shared" si="25"/>
        <v>668.43094640055995</v>
      </c>
      <c r="J68" s="84">
        <f t="shared" si="26"/>
        <v>1946.9095889439282</v>
      </c>
      <c r="K68" s="84">
        <f t="shared" si="27"/>
        <v>1089.2948756157275</v>
      </c>
      <c r="L68" s="84">
        <f t="shared" si="28"/>
        <v>3635.5711081758759</v>
      </c>
      <c r="M68" s="84">
        <f t="shared" si="29"/>
        <v>1881.5093306089836</v>
      </c>
      <c r="N68" s="85">
        <f t="shared" si="30"/>
        <v>3367.2739723598202</v>
      </c>
      <c r="O68" s="85">
        <f t="shared" si="31"/>
        <v>2723.2371890393183</v>
      </c>
      <c r="P68" s="85">
        <f t="shared" si="32"/>
        <v>5959.8037355836996</v>
      </c>
      <c r="Q68" s="85">
        <f t="shared" si="33"/>
        <v>4555.2331162112241</v>
      </c>
      <c r="R68" s="85">
        <f t="shared" si="34"/>
        <v>8509.292153855582</v>
      </c>
      <c r="S68" s="85">
        <f t="shared" si="35"/>
        <v>6337.71563994605</v>
      </c>
    </row>
    <row r="69" spans="1:19" ht="12.75" customHeight="1" x14ac:dyDescent="0.2">
      <c r="A69" s="82">
        <v>100</v>
      </c>
      <c r="B69" s="83">
        <f t="shared" si="18"/>
        <v>89.251711560820809</v>
      </c>
      <c r="C69" s="83">
        <f t="shared" si="19"/>
        <v>46.77836826807988</v>
      </c>
      <c r="D69" s="83">
        <f t="shared" si="20"/>
        <v>164.04226623081291</v>
      </c>
      <c r="E69" s="83">
        <f t="shared" si="21"/>
        <v>76.322600858446123</v>
      </c>
      <c r="F69" s="83">
        <f t="shared" si="22"/>
        <v>310.73114419263135</v>
      </c>
      <c r="G69" s="83">
        <f t="shared" si="23"/>
        <v>131.96423890363587</v>
      </c>
      <c r="H69" s="84">
        <f t="shared" si="24"/>
        <v>1057.787480074822</v>
      </c>
      <c r="I69" s="84">
        <f t="shared" si="25"/>
        <v>664.7452332832404</v>
      </c>
      <c r="J69" s="84">
        <f t="shared" si="26"/>
        <v>1908.9870045663768</v>
      </c>
      <c r="K69" s="84">
        <f t="shared" si="27"/>
        <v>1083.2885283134287</v>
      </c>
      <c r="L69" s="84">
        <f t="shared" si="28"/>
        <v>3570.0684624328323</v>
      </c>
      <c r="M69" s="84">
        <f t="shared" si="29"/>
        <v>1871.1347307231952</v>
      </c>
      <c r="N69" s="85">
        <f t="shared" si="30"/>
        <v>3272.4675114159418</v>
      </c>
      <c r="O69" s="85">
        <f t="shared" si="31"/>
        <v>2708.2213207835721</v>
      </c>
      <c r="P69" s="85">
        <f t="shared" si="32"/>
        <v>5801.2183827321205</v>
      </c>
      <c r="Q69" s="85">
        <f t="shared" si="33"/>
        <v>4530.115663856157</v>
      </c>
      <c r="R69" s="85">
        <f t="shared" si="34"/>
        <v>8288.6516629316466</v>
      </c>
      <c r="S69" s="85">
        <f t="shared" si="35"/>
        <v>6302.7696192781314</v>
      </c>
    </row>
    <row r="70" spans="1:19" ht="12.75" customHeight="1" x14ac:dyDescent="0.2">
      <c r="A70" s="82">
        <v>102</v>
      </c>
      <c r="B70" s="83">
        <f t="shared" si="18"/>
        <v>87.624194686156443</v>
      </c>
      <c r="C70" s="83">
        <f t="shared" si="19"/>
        <v>46.46201103485577</v>
      </c>
      <c r="D70" s="83">
        <f t="shared" si="20"/>
        <v>161.38684396162367</v>
      </c>
      <c r="E70" s="83">
        <f t="shared" si="21"/>
        <v>75.806439056869948</v>
      </c>
      <c r="F70" s="83">
        <f t="shared" si="22"/>
        <v>306.13983343042025</v>
      </c>
      <c r="G70" s="83">
        <f t="shared" si="23"/>
        <v>131.07177849832996</v>
      </c>
      <c r="H70" s="84">
        <f t="shared" si="24"/>
        <v>1034.6596086980126</v>
      </c>
      <c r="I70" s="84">
        <f t="shared" si="25"/>
        <v>660.2496304953188</v>
      </c>
      <c r="J70" s="84">
        <f t="shared" si="26"/>
        <v>1871.297140100465</v>
      </c>
      <c r="K70" s="84">
        <f t="shared" si="27"/>
        <v>1075.9623608071863</v>
      </c>
      <c r="L70" s="84">
        <f t="shared" si="28"/>
        <v>3504.9677874462577</v>
      </c>
      <c r="M70" s="84">
        <f t="shared" si="29"/>
        <v>1858.4804413942309</v>
      </c>
      <c r="N70" s="85">
        <f t="shared" si="30"/>
        <v>3178.2428502511625</v>
      </c>
      <c r="O70" s="85">
        <f t="shared" si="31"/>
        <v>2689.9059020179657</v>
      </c>
      <c r="P70" s="85">
        <f t="shared" si="32"/>
        <v>5643.606222238308</v>
      </c>
      <c r="Q70" s="85">
        <f t="shared" si="33"/>
        <v>4499.4789633755063</v>
      </c>
      <c r="R70" s="85">
        <f t="shared" si="34"/>
        <v>8069.3651787663421</v>
      </c>
      <c r="S70" s="85">
        <f t="shared" si="35"/>
        <v>6260.1446446963564</v>
      </c>
    </row>
    <row r="71" spans="1:19" ht="12.75" customHeight="1" x14ac:dyDescent="0.2">
      <c r="A71" s="82">
        <v>104</v>
      </c>
      <c r="B71" s="83">
        <f t="shared" si="18"/>
        <v>86.008709959015775</v>
      </c>
      <c r="C71" s="83">
        <f t="shared" si="19"/>
        <v>46.089046998109829</v>
      </c>
      <c r="D71" s="83">
        <f t="shared" si="20"/>
        <v>158.75105309102574</v>
      </c>
      <c r="E71" s="83">
        <f t="shared" si="21"/>
        <v>75.197918786389721</v>
      </c>
      <c r="F71" s="83">
        <f t="shared" si="22"/>
        <v>301.5824659896445</v>
      </c>
      <c r="G71" s="83">
        <f t="shared" si="23"/>
        <v>130.01962732098352</v>
      </c>
      <c r="H71" s="84">
        <f t="shared" si="24"/>
        <v>1011.7027204702242</v>
      </c>
      <c r="I71" s="84">
        <f t="shared" si="25"/>
        <v>654.94961523629763</v>
      </c>
      <c r="J71" s="84">
        <f t="shared" si="26"/>
        <v>1833.8859148403653</v>
      </c>
      <c r="K71" s="84">
        <f t="shared" si="27"/>
        <v>1067.3252989035961</v>
      </c>
      <c r="L71" s="84">
        <f t="shared" si="28"/>
        <v>3440.3483983606311</v>
      </c>
      <c r="M71" s="84">
        <f t="shared" si="29"/>
        <v>1843.5618799243932</v>
      </c>
      <c r="N71" s="85">
        <f t="shared" si="30"/>
        <v>3084.7147871009138</v>
      </c>
      <c r="O71" s="85">
        <f t="shared" si="31"/>
        <v>2668.3132472589905</v>
      </c>
      <c r="P71" s="85">
        <f t="shared" si="32"/>
        <v>5487.159280241528</v>
      </c>
      <c r="Q71" s="85">
        <f t="shared" si="33"/>
        <v>4463.3603408695835</v>
      </c>
      <c r="R71" s="85">
        <f t="shared" si="34"/>
        <v>7851.6998681621262</v>
      </c>
      <c r="S71" s="85">
        <f t="shared" si="35"/>
        <v>6209.8926481663775</v>
      </c>
    </row>
    <row r="72" spans="1:19" ht="12.75" customHeight="1" x14ac:dyDescent="0.2">
      <c r="A72" s="82">
        <v>106</v>
      </c>
      <c r="B72" s="83">
        <f t="shared" si="18"/>
        <v>84.407225598692548</v>
      </c>
      <c r="C72" s="83">
        <f t="shared" si="19"/>
        <v>45.659930557070147</v>
      </c>
      <c r="D72" s="83">
        <f t="shared" si="20"/>
        <v>156.13810492418258</v>
      </c>
      <c r="E72" s="83">
        <f t="shared" si="21"/>
        <v>74.497781435219707</v>
      </c>
      <c r="F72" s="83">
        <f t="shared" si="22"/>
        <v>297.06459432052213</v>
      </c>
      <c r="G72" s="83">
        <f t="shared" si="23"/>
        <v>128.80906725573473</v>
      </c>
      <c r="H72" s="84">
        <f t="shared" si="24"/>
        <v>988.94478482352565</v>
      </c>
      <c r="I72" s="84">
        <f t="shared" si="25"/>
        <v>648.8516447583653</v>
      </c>
      <c r="J72" s="84">
        <f t="shared" si="26"/>
        <v>1796.798908601301</v>
      </c>
      <c r="K72" s="84">
        <f t="shared" si="27"/>
        <v>1057.3878655321507</v>
      </c>
      <c r="L72" s="84">
        <f t="shared" si="28"/>
        <v>3376.2890239477019</v>
      </c>
      <c r="M72" s="84">
        <f t="shared" si="29"/>
        <v>1826.3972222828058</v>
      </c>
      <c r="N72" s="85">
        <f t="shared" si="30"/>
        <v>2991.9972715032527</v>
      </c>
      <c r="O72" s="85">
        <f t="shared" si="31"/>
        <v>2643.4696638303772</v>
      </c>
      <c r="P72" s="85">
        <f t="shared" si="32"/>
        <v>5332.0681632418045</v>
      </c>
      <c r="Q72" s="85">
        <f t="shared" si="33"/>
        <v>4421.8038013162668</v>
      </c>
      <c r="R72" s="85">
        <f t="shared" si="34"/>
        <v>7635.9209227712063</v>
      </c>
      <c r="S72" s="85">
        <f t="shared" si="35"/>
        <v>6152.0748540052409</v>
      </c>
    </row>
    <row r="73" spans="1:19" ht="12.75" customHeight="1" x14ac:dyDescent="0.2">
      <c r="A73" s="82">
        <v>108</v>
      </c>
      <c r="B73" s="83">
        <f t="shared" si="18"/>
        <v>82.821692767190001</v>
      </c>
      <c r="C73" s="83">
        <f t="shared" si="19"/>
        <v>45.175184524019798</v>
      </c>
      <c r="D73" s="83">
        <f t="shared" si="20"/>
        <v>153.5511829359416</v>
      </c>
      <c r="E73" s="83">
        <f t="shared" si="21"/>
        <v>73.706880012874407</v>
      </c>
      <c r="F73" s="83">
        <f t="shared" si="22"/>
        <v>292.59172275375704</v>
      </c>
      <c r="G73" s="83">
        <f t="shared" si="23"/>
        <v>127.44157318355059</v>
      </c>
      <c r="H73" s="84">
        <f t="shared" si="24"/>
        <v>966.41352879691055</v>
      </c>
      <c r="I73" s="84">
        <f t="shared" si="25"/>
        <v>641.96314849922874</v>
      </c>
      <c r="J73" s="84">
        <f t="shared" si="26"/>
        <v>1760.0813061875579</v>
      </c>
      <c r="K73" s="84">
        <f t="shared" si="27"/>
        <v>1046.1621679246691</v>
      </c>
      <c r="L73" s="84">
        <f t="shared" si="28"/>
        <v>3312.8677106876003</v>
      </c>
      <c r="M73" s="84">
        <f t="shared" si="29"/>
        <v>1807.007380960792</v>
      </c>
      <c r="N73" s="85">
        <f t="shared" si="30"/>
        <v>2900.2032654688946</v>
      </c>
      <c r="O73" s="85">
        <f t="shared" si="31"/>
        <v>2615.4054198116723</v>
      </c>
      <c r="P73" s="85">
        <f t="shared" si="32"/>
        <v>5178.521825875242</v>
      </c>
      <c r="Q73" s="85">
        <f t="shared" si="33"/>
        <v>4374.859974957707</v>
      </c>
      <c r="R73" s="85">
        <f t="shared" si="34"/>
        <v>7422.2912360003374</v>
      </c>
      <c r="S73" s="85">
        <f t="shared" si="35"/>
        <v>6086.7617042889833</v>
      </c>
    </row>
    <row r="74" spans="1:19" ht="12.75" customHeight="1" x14ac:dyDescent="0.2">
      <c r="A74" s="82">
        <v>110</v>
      </c>
      <c r="B74" s="83">
        <f t="shared" si="18"/>
        <v>81.254043192030736</v>
      </c>
      <c r="C74" s="83">
        <f t="shared" si="19"/>
        <v>44.635399487330652</v>
      </c>
      <c r="D74" s="83">
        <f t="shared" si="20"/>
        <v>150.99343889226068</v>
      </c>
      <c r="E74" s="83">
        <f t="shared" si="21"/>
        <v>72.826178110907904</v>
      </c>
      <c r="F74" s="83">
        <f t="shared" si="22"/>
        <v>288.16930079436042</v>
      </c>
      <c r="G74" s="83">
        <f t="shared" si="23"/>
        <v>125.91881118531172</v>
      </c>
      <c r="H74" s="84">
        <f t="shared" si="24"/>
        <v>944.1364032551736</v>
      </c>
      <c r="I74" s="84">
        <f t="shared" si="25"/>
        <v>634.29251903048817</v>
      </c>
      <c r="J74" s="84">
        <f t="shared" si="26"/>
        <v>1723.7778423417644</v>
      </c>
      <c r="K74" s="84">
        <f t="shared" si="27"/>
        <v>1033.6618828644994</v>
      </c>
      <c r="L74" s="84">
        <f t="shared" si="28"/>
        <v>3250.1617276812294</v>
      </c>
      <c r="M74" s="84">
        <f t="shared" si="29"/>
        <v>1785.4159794932259</v>
      </c>
      <c r="N74" s="85">
        <f t="shared" si="30"/>
        <v>2809.4446058544108</v>
      </c>
      <c r="O74" s="85">
        <f t="shared" si="31"/>
        <v>2584.1547071612481</v>
      </c>
      <c r="P74" s="85">
        <f t="shared" si="32"/>
        <v>5026.7073407019234</v>
      </c>
      <c r="Q74" s="85">
        <f t="shared" si="33"/>
        <v>4322.5860556151783</v>
      </c>
      <c r="R74" s="85">
        <f t="shared" si="34"/>
        <v>7211.07108271572</v>
      </c>
      <c r="S74" s="85">
        <f t="shared" si="35"/>
        <v>6014.0327730298141</v>
      </c>
    </row>
    <row r="75" spans="1:19" ht="12.75" customHeight="1" x14ac:dyDescent="0.2">
      <c r="A75" s="82">
        <v>112</v>
      </c>
      <c r="B75" s="83">
        <f t="shared" si="18"/>
        <v>79.706186812744178</v>
      </c>
      <c r="C75" s="83">
        <f t="shared" si="19"/>
        <v>44.0412330919224</v>
      </c>
      <c r="D75" s="83">
        <f t="shared" si="20"/>
        <v>148.46798901026682</v>
      </c>
      <c r="E75" s="83">
        <f t="shared" si="21"/>
        <v>71.856748728926021</v>
      </c>
      <c r="F75" s="83">
        <f t="shared" si="22"/>
        <v>283.80271648226778</v>
      </c>
      <c r="G75" s="83">
        <f t="shared" si="23"/>
        <v>124.24263651194951</v>
      </c>
      <c r="H75" s="84">
        <f t="shared" si="24"/>
        <v>922.14054944425936</v>
      </c>
      <c r="I75" s="84">
        <f t="shared" si="25"/>
        <v>625.84910183258148</v>
      </c>
      <c r="J75" s="84">
        <f t="shared" si="26"/>
        <v>1687.9327472424966</v>
      </c>
      <c r="K75" s="84">
        <f t="shared" si="27"/>
        <v>1019.9022400234662</v>
      </c>
      <c r="L75" s="84">
        <f t="shared" si="28"/>
        <v>3188.2474725097672</v>
      </c>
      <c r="M75" s="84">
        <f t="shared" si="29"/>
        <v>1761.6493236768961</v>
      </c>
      <c r="N75" s="85">
        <f t="shared" si="30"/>
        <v>2719.8318681062419</v>
      </c>
      <c r="O75" s="85">
        <f t="shared" si="31"/>
        <v>2549.7556000586656</v>
      </c>
      <c r="P75" s="85">
        <f t="shared" si="32"/>
        <v>4876.8096702868042</v>
      </c>
      <c r="Q75" s="85">
        <f t="shared" si="33"/>
        <v>4265.0457310072225</v>
      </c>
      <c r="R75" s="85">
        <f t="shared" si="34"/>
        <v>7002.5178021381626</v>
      </c>
      <c r="S75" s="85">
        <f t="shared" si="35"/>
        <v>5933.9766692274397</v>
      </c>
    </row>
    <row r="76" spans="1:19" ht="12.75" customHeight="1" x14ac:dyDescent="0.2">
      <c r="A76" s="82">
        <v>114</v>
      </c>
      <c r="B76" s="83">
        <f t="shared" si="18"/>
        <v>78.180009453899501</v>
      </c>
      <c r="C76" s="83">
        <f t="shared" si="19"/>
        <v>43.393409238023544</v>
      </c>
      <c r="D76" s="83">
        <f t="shared" si="20"/>
        <v>145.97791016162549</v>
      </c>
      <c r="E76" s="83">
        <f t="shared" si="21"/>
        <v>70.799772967301578</v>
      </c>
      <c r="F76" s="83">
        <f t="shared" si="22"/>
        <v>279.49728982784279</v>
      </c>
      <c r="G76" s="83">
        <f t="shared" si="23"/>
        <v>122.41509132410853</v>
      </c>
      <c r="H76" s="84">
        <f t="shared" si="24"/>
        <v>900.45276592383493</v>
      </c>
      <c r="I76" s="84">
        <f t="shared" si="25"/>
        <v>616.64318390875565</v>
      </c>
      <c r="J76" s="84">
        <f t="shared" si="26"/>
        <v>1652.5896926166199</v>
      </c>
      <c r="K76" s="84">
        <f t="shared" si="27"/>
        <v>1004.9000034068611</v>
      </c>
      <c r="L76" s="84">
        <f t="shared" si="28"/>
        <v>3127.2003781559797</v>
      </c>
      <c r="M76" s="84">
        <f t="shared" si="29"/>
        <v>1735.7363695209419</v>
      </c>
      <c r="N76" s="85">
        <f t="shared" si="30"/>
        <v>2631.4742315415497</v>
      </c>
      <c r="O76" s="85">
        <f t="shared" si="31"/>
        <v>2512.2500085171528</v>
      </c>
      <c r="P76" s="85">
        <f t="shared" si="32"/>
        <v>4729.0114418513203</v>
      </c>
      <c r="Q76" s="85">
        <f t="shared" si="33"/>
        <v>4202.3091051559641</v>
      </c>
      <c r="R76" s="85">
        <f t="shared" si="34"/>
        <v>6796.8854843148802</v>
      </c>
      <c r="S76" s="85">
        <f t="shared" si="35"/>
        <v>5846.6909289126461</v>
      </c>
    </row>
    <row r="77" spans="1:19" ht="12.75" customHeight="1" x14ac:dyDescent="0.2">
      <c r="A77" s="82">
        <v>116</v>
      </c>
      <c r="B77" s="83">
        <f t="shared" si="18"/>
        <v>76.677370527518818</v>
      </c>
      <c r="C77" s="83">
        <f t="shared" si="19"/>
        <v>42.692717199210428</v>
      </c>
      <c r="D77" s="83">
        <f t="shared" si="20"/>
        <v>143.5262361238465</v>
      </c>
      <c r="E77" s="83">
        <f t="shared" si="21"/>
        <v>69.656538588185441</v>
      </c>
      <c r="F77" s="83">
        <f t="shared" si="22"/>
        <v>275.25826633026361</v>
      </c>
      <c r="G77" s="83">
        <f t="shared" si="23"/>
        <v>120.43840220408836</v>
      </c>
      <c r="H77" s="84">
        <f t="shared" si="24"/>
        <v>879.09947591737273</v>
      </c>
      <c r="I77" s="84">
        <f t="shared" si="25"/>
        <v>606.68598125193762</v>
      </c>
      <c r="J77" s="84">
        <f t="shared" si="26"/>
        <v>1617.7917385320147</v>
      </c>
      <c r="K77" s="84">
        <f t="shared" si="27"/>
        <v>988.67345092908363</v>
      </c>
      <c r="L77" s="84">
        <f t="shared" si="28"/>
        <v>3067.0948211007526</v>
      </c>
      <c r="M77" s="84">
        <f t="shared" si="29"/>
        <v>1707.7086879684171</v>
      </c>
      <c r="N77" s="85">
        <f t="shared" si="30"/>
        <v>2544.4793463300366</v>
      </c>
      <c r="O77" s="85">
        <f t="shared" si="31"/>
        <v>2471.6836273227091</v>
      </c>
      <c r="P77" s="85">
        <f t="shared" si="32"/>
        <v>4583.4927247702435</v>
      </c>
      <c r="Q77" s="85">
        <f t="shared" si="33"/>
        <v>4134.452612976168</v>
      </c>
      <c r="R77" s="85">
        <f t="shared" si="34"/>
        <v>6594.4246605499038</v>
      </c>
      <c r="S77" s="85">
        <f t="shared" si="35"/>
        <v>5752.2818963146683</v>
      </c>
    </row>
    <row r="78" spans="1:19" ht="12.75" customHeight="1" x14ac:dyDescent="0.2">
      <c r="A78" s="82">
        <v>118</v>
      </c>
      <c r="B78" s="83">
        <f t="shared" si="18"/>
        <v>75.200100767670193</v>
      </c>
      <c r="C78" s="83">
        <f t="shared" si="19"/>
        <v>41.940010660799039</v>
      </c>
      <c r="D78" s="83">
        <f t="shared" si="20"/>
        <v>141.11595388409347</v>
      </c>
      <c r="E78" s="83">
        <f t="shared" si="21"/>
        <v>68.428438446566844</v>
      </c>
      <c r="F78" s="83">
        <f t="shared" si="22"/>
        <v>271.09081058669068</v>
      </c>
      <c r="G78" s="83">
        <f t="shared" si="23"/>
        <v>118.31497744309623</v>
      </c>
      <c r="H78" s="84">
        <f t="shared" si="24"/>
        <v>858.10669511952392</v>
      </c>
      <c r="I78" s="84">
        <f t="shared" si="25"/>
        <v>595.98962517977577</v>
      </c>
      <c r="J78" s="84">
        <f t="shared" si="26"/>
        <v>1583.5812809355205</v>
      </c>
      <c r="K78" s="84">
        <f t="shared" si="27"/>
        <v>971.24235214481985</v>
      </c>
      <c r="L78" s="84">
        <f t="shared" si="28"/>
        <v>3008.004030706808</v>
      </c>
      <c r="M78" s="84">
        <f t="shared" si="29"/>
        <v>1677.6004264319615</v>
      </c>
      <c r="N78" s="85">
        <f t="shared" si="30"/>
        <v>2458.953202338801</v>
      </c>
      <c r="O78" s="85">
        <f t="shared" si="31"/>
        <v>2428.1058803620494</v>
      </c>
      <c r="P78" s="85">
        <f t="shared" si="32"/>
        <v>4440.4308111849041</v>
      </c>
      <c r="Q78" s="85">
        <f t="shared" si="33"/>
        <v>4061.5589271510648</v>
      </c>
      <c r="R78" s="85">
        <f t="shared" si="34"/>
        <v>6395.3819981703</v>
      </c>
      <c r="S78" s="85">
        <f t="shared" si="35"/>
        <v>5650.8645942971334</v>
      </c>
    </row>
    <row r="79" spans="1:19" ht="12.75" customHeight="1" x14ac:dyDescent="0.2">
      <c r="A79" s="82">
        <v>120</v>
      </c>
      <c r="B79" s="83">
        <f t="shared" si="18"/>
        <v>73.75</v>
      </c>
      <c r="C79" s="83">
        <f t="shared" si="19"/>
        <v>41.136206679760839</v>
      </c>
      <c r="D79" s="83">
        <f t="shared" si="20"/>
        <v>138.75</v>
      </c>
      <c r="E79" s="83">
        <f t="shared" si="21"/>
        <v>67.116968793294006</v>
      </c>
      <c r="F79" s="83">
        <f t="shared" si="22"/>
        <v>267</v>
      </c>
      <c r="G79" s="83">
        <f t="shared" si="23"/>
        <v>116.04740410711479</v>
      </c>
      <c r="H79" s="84">
        <f t="shared" si="24"/>
        <v>837.50000000000011</v>
      </c>
      <c r="I79" s="84">
        <f t="shared" si="25"/>
        <v>584.56714755449616</v>
      </c>
      <c r="J79" s="84">
        <f t="shared" si="26"/>
        <v>1550.0000000000002</v>
      </c>
      <c r="K79" s="84">
        <f t="shared" si="27"/>
        <v>952.62794416288261</v>
      </c>
      <c r="L79" s="84">
        <f t="shared" si="28"/>
        <v>2950.0000000000005</v>
      </c>
      <c r="M79" s="84">
        <f t="shared" si="29"/>
        <v>1645.4482671904336</v>
      </c>
      <c r="N79" s="85">
        <f t="shared" si="30"/>
        <v>2375.0000000000005</v>
      </c>
      <c r="O79" s="85">
        <f t="shared" si="31"/>
        <v>2381.5698604072063</v>
      </c>
      <c r="P79" s="85">
        <f t="shared" si="32"/>
        <v>4300.0000000000009</v>
      </c>
      <c r="Q79" s="85">
        <f t="shared" si="33"/>
        <v>3983.716857408418</v>
      </c>
      <c r="R79" s="85">
        <f t="shared" si="34"/>
        <v>6200.0000000000009</v>
      </c>
      <c r="S79" s="85">
        <f t="shared" si="35"/>
        <v>5542.5625842204081</v>
      </c>
    </row>
    <row r="80" spans="1:19" ht="12.75" customHeight="1" x14ac:dyDescent="0.2">
      <c r="A80" s="82">
        <v>122</v>
      </c>
      <c r="B80" s="83">
        <f t="shared" si="18"/>
        <v>72.328834948922776</v>
      </c>
      <c r="C80" s="83">
        <f t="shared" si="19"/>
        <v>40.282284567430239</v>
      </c>
      <c r="D80" s="83">
        <f t="shared" si="20"/>
        <v>136.43125702192663</v>
      </c>
      <c r="E80" s="83">
        <f t="shared" si="21"/>
        <v>65.723727452123015</v>
      </c>
      <c r="F80" s="83">
        <f t="shared" si="22"/>
        <v>262.99081859275054</v>
      </c>
      <c r="G80" s="83">
        <f t="shared" si="23"/>
        <v>113.63844488496109</v>
      </c>
      <c r="H80" s="84">
        <f t="shared" si="24"/>
        <v>817.30449664258674</v>
      </c>
      <c r="I80" s="84">
        <f t="shared" si="25"/>
        <v>572.43246490558761</v>
      </c>
      <c r="J80" s="84">
        <f t="shared" si="26"/>
        <v>1517.0888093434746</v>
      </c>
      <c r="K80" s="84">
        <f t="shared" si="27"/>
        <v>932.85290577206865</v>
      </c>
      <c r="L80" s="84">
        <f t="shared" si="28"/>
        <v>2893.1533979569108</v>
      </c>
      <c r="M80" s="84">
        <f t="shared" si="29"/>
        <v>1611.2913826972094</v>
      </c>
      <c r="N80" s="85">
        <f t="shared" si="30"/>
        <v>2292.7220233586868</v>
      </c>
      <c r="O80" s="85">
        <f t="shared" si="31"/>
        <v>2332.1322644301717</v>
      </c>
      <c r="P80" s="85">
        <f t="shared" si="32"/>
        <v>4162.3713845272578</v>
      </c>
      <c r="Q80" s="85">
        <f t="shared" si="33"/>
        <v>3901.0212423195599</v>
      </c>
      <c r="R80" s="85">
        <f t="shared" si="34"/>
        <v>6008.5167089074894</v>
      </c>
      <c r="S80" s="85">
        <f t="shared" si="35"/>
        <v>5427.5078154011271</v>
      </c>
    </row>
    <row r="81" spans="1:19" ht="12.75" customHeight="1" x14ac:dyDescent="0.2">
      <c r="A81" s="82">
        <v>124</v>
      </c>
      <c r="B81" s="83">
        <f t="shared" si="18"/>
        <v>70.938337085139537</v>
      </c>
      <c r="C81" s="83">
        <f t="shared" si="19"/>
        <v>39.379284696364479</v>
      </c>
      <c r="D81" s="83">
        <f t="shared" si="20"/>
        <v>134.16254998101712</v>
      </c>
      <c r="E81" s="83">
        <f t="shared" si="21"/>
        <v>64.250411873015736</v>
      </c>
      <c r="F81" s="83">
        <f t="shared" si="22"/>
        <v>259.06815093491991</v>
      </c>
      <c r="G81" s="83">
        <f t="shared" si="23"/>
        <v>111.0910347223756</v>
      </c>
      <c r="H81" s="84">
        <f t="shared" si="24"/>
        <v>797.54479015724598</v>
      </c>
      <c r="I81" s="84">
        <f t="shared" si="25"/>
        <v>559.60036147465314</v>
      </c>
      <c r="J81" s="84">
        <f t="shared" si="26"/>
        <v>1484.8878061821788</v>
      </c>
      <c r="K81" s="84">
        <f t="shared" si="27"/>
        <v>911.94132981054588</v>
      </c>
      <c r="L81" s="84">
        <f t="shared" si="28"/>
        <v>2837.5334834055811</v>
      </c>
      <c r="M81" s="84">
        <f t="shared" si="29"/>
        <v>1575.1713878545793</v>
      </c>
      <c r="N81" s="85">
        <f t="shared" si="30"/>
        <v>2212.2195154554465</v>
      </c>
      <c r="O81" s="85">
        <f t="shared" si="31"/>
        <v>2279.8533245263648</v>
      </c>
      <c r="P81" s="85">
        <f t="shared" si="32"/>
        <v>4027.7126440345651</v>
      </c>
      <c r="Q81" s="85">
        <f t="shared" si="33"/>
        <v>3813.5728337531918</v>
      </c>
      <c r="R81" s="85">
        <f t="shared" si="34"/>
        <v>5821.1654177872206</v>
      </c>
      <c r="S81" s="85">
        <f t="shared" si="35"/>
        <v>5305.8404643522672</v>
      </c>
    </row>
    <row r="82" spans="1:19" ht="12.75" customHeight="1" x14ac:dyDescent="0.2">
      <c r="A82" s="82">
        <v>126</v>
      </c>
      <c r="B82" s="83">
        <f t="shared" si="18"/>
        <v>69.580200516107539</v>
      </c>
      <c r="C82" s="83">
        <f t="shared" si="19"/>
        <v>38.428307232810006</v>
      </c>
      <c r="D82" s="83">
        <f t="shared" si="20"/>
        <v>131.94664294733334</v>
      </c>
      <c r="E82" s="83">
        <f t="shared" si="21"/>
        <v>62.698817064058424</v>
      </c>
      <c r="F82" s="83">
        <f t="shared" si="22"/>
        <v>255.23677619280863</v>
      </c>
      <c r="G82" s="83">
        <f t="shared" si="23"/>
        <v>108.40827724624296</v>
      </c>
      <c r="H82" s="84">
        <f t="shared" si="24"/>
        <v>778.24495470258069</v>
      </c>
      <c r="I82" s="84">
        <f t="shared" si="25"/>
        <v>546.08647120308956</v>
      </c>
      <c r="J82" s="84">
        <f t="shared" si="26"/>
        <v>1453.4362224782797</v>
      </c>
      <c r="K82" s="84">
        <f t="shared" si="27"/>
        <v>889.91869381244214</v>
      </c>
      <c r="L82" s="84">
        <f t="shared" si="28"/>
        <v>2783.2080206443015</v>
      </c>
      <c r="M82" s="84">
        <f t="shared" si="29"/>
        <v>1537.1322893124002</v>
      </c>
      <c r="N82" s="85">
        <f t="shared" si="30"/>
        <v>2133.5905561956993</v>
      </c>
      <c r="O82" s="85">
        <f t="shared" si="31"/>
        <v>2224.7967345311054</v>
      </c>
      <c r="P82" s="85">
        <f t="shared" si="32"/>
        <v>3896.1878394546243</v>
      </c>
      <c r="Q82" s="85">
        <f t="shared" si="33"/>
        <v>3721.4781741247584</v>
      </c>
      <c r="R82" s="85">
        <f t="shared" si="34"/>
        <v>5638.1743853281732</v>
      </c>
      <c r="S82" s="85">
        <f t="shared" si="35"/>
        <v>5177.7087639996635</v>
      </c>
    </row>
    <row r="83" spans="1:19" ht="12.75" customHeight="1" x14ac:dyDescent="0.2">
      <c r="A83" s="82">
        <v>128</v>
      </c>
      <c r="B83" s="83">
        <f t="shared" ref="B83:B114" si="36">$E$6+$F$6*COS(A83*PI()/180)</f>
        <v>68.256079922031233</v>
      </c>
      <c r="C83" s="83">
        <f t="shared" ref="C83:C109" si="37">ABS($F$6*SIN(A83*PI()/180))</f>
        <v>37.430510796319297</v>
      </c>
      <c r="D83" s="83">
        <f t="shared" ref="D83:D109" si="38">$E$7+$F$7*COS(A83*PI()/180)</f>
        <v>129.78623566226148</v>
      </c>
      <c r="E83" s="83">
        <f t="shared" ref="E83:E109" si="39">ABS($F$7*SIN(A83*PI()/180))</f>
        <v>61.070833404520954</v>
      </c>
      <c r="F83" s="83">
        <f t="shared" ref="F83:F109" si="40">$E$8+$F$8*COS(A83*PI()/180)</f>
        <v>251.50136230636178</v>
      </c>
      <c r="G83" s="83">
        <f t="shared" ref="G83:G109" si="41">ABS($F$8*SIN(A83*PI()/180))</f>
        <v>105.59344098330075</v>
      </c>
      <c r="H83" s="84">
        <f t="shared" ref="H83:H109" si="42">$E$9+$F$9*COS(A83*PI()/180)</f>
        <v>759.42850415518069</v>
      </c>
      <c r="I83" s="84">
        <f t="shared" ref="I83:I109" si="43">ABS($F$9*SIN(A83*PI()/180))</f>
        <v>531.9072586845374</v>
      </c>
      <c r="J83" s="84">
        <f t="shared" ref="J83:J109" si="44">$E$10+$F$10*COS(A83*PI()/180)</f>
        <v>1422.7723771417759</v>
      </c>
      <c r="K83" s="84">
        <f t="shared" ref="K83:K109" si="45">ABS($F$10*SIN(A83*PI()/180))</f>
        <v>866.81182896739426</v>
      </c>
      <c r="L83" s="84">
        <f t="shared" ref="L83:L109" si="46">$E$11+$F$11*COS(A83*PI()/180)</f>
        <v>2730.2431968812493</v>
      </c>
      <c r="M83" s="84">
        <f t="shared" ref="M83:M109" si="47">ABS($F$11*SIN(A83*PI()/180))</f>
        <v>1497.2204318527718</v>
      </c>
      <c r="N83" s="85">
        <f t="shared" ref="N83:N109" si="48">$E$12+$F$12*COS(A83*PI()/180)</f>
        <v>2056.9309428544398</v>
      </c>
      <c r="O83" s="85">
        <f t="shared" ref="O83:O109" si="49">ABS($F$12*SIN(A83*PI()/180))</f>
        <v>2167.0295724184857</v>
      </c>
      <c r="P83" s="85">
        <f t="shared" ref="P83:P109" si="50">$E$13+$F$13*COS(A83*PI()/180)</f>
        <v>3767.9572135019716</v>
      </c>
      <c r="Q83" s="85">
        <f t="shared" ref="Q83:Q109" si="51">ABS($F$13*SIN(A83*PI()/180))</f>
        <v>3624.8494665909211</v>
      </c>
      <c r="R83" s="85">
        <f t="shared" ref="R83:R109" si="52">$E$14+$F$14*COS(A83*PI()/180)</f>
        <v>5459.7665579157874</v>
      </c>
      <c r="S83" s="85">
        <f t="shared" ref="S83:S109" si="53">ABS($F$14*SIN(A83*PI()/180))</f>
        <v>5043.2688230830208</v>
      </c>
    </row>
    <row r="84" spans="1:19" ht="12.75" customHeight="1" x14ac:dyDescent="0.2">
      <c r="A84" s="82">
        <v>130</v>
      </c>
      <c r="B84" s="83">
        <f t="shared" si="36"/>
        <v>66.967588539889377</v>
      </c>
      <c r="C84" s="83">
        <f t="shared" si="37"/>
        <v>36.387111048151453</v>
      </c>
      <c r="D84" s="83">
        <f t="shared" si="38"/>
        <v>127.68396024929319</v>
      </c>
      <c r="E84" s="83">
        <f t="shared" si="39"/>
        <v>59.368444341720796</v>
      </c>
      <c r="F84" s="83">
        <f t="shared" si="40"/>
        <v>247.86646030200373</v>
      </c>
      <c r="G84" s="83">
        <f t="shared" si="41"/>
        <v>102.64995537794306</v>
      </c>
      <c r="H84" s="84">
        <f t="shared" si="42"/>
        <v>741.11836346158589</v>
      </c>
      <c r="I84" s="84">
        <f t="shared" si="43"/>
        <v>517.07999910531021</v>
      </c>
      <c r="J84" s="84">
        <f t="shared" si="44"/>
        <v>1392.9336293448068</v>
      </c>
      <c r="K84" s="84">
        <f t="shared" si="45"/>
        <v>842.64888743087579</v>
      </c>
      <c r="L84" s="84">
        <f t="shared" si="46"/>
        <v>2678.7035415955752</v>
      </c>
      <c r="M84" s="84">
        <f t="shared" si="47"/>
        <v>1455.4844419260583</v>
      </c>
      <c r="N84" s="85">
        <f t="shared" si="48"/>
        <v>1982.3340733620169</v>
      </c>
      <c r="O84" s="85">
        <f t="shared" si="49"/>
        <v>2106.6222185771894</v>
      </c>
      <c r="P84" s="85">
        <f t="shared" si="50"/>
        <v>3643.1769954419187</v>
      </c>
      <c r="Q84" s="85">
        <f t="shared" si="51"/>
        <v>3523.8044383472989</v>
      </c>
      <c r="R84" s="85">
        <f t="shared" si="52"/>
        <v>5286.1592980061478</v>
      </c>
      <c r="S84" s="85">
        <f t="shared" si="53"/>
        <v>4902.6844359614597</v>
      </c>
    </row>
    <row r="85" spans="1:19" ht="12.75" customHeight="1" x14ac:dyDescent="0.2">
      <c r="A85" s="82">
        <v>132</v>
      </c>
      <c r="B85" s="83">
        <f t="shared" si="36"/>
        <v>65.716296197954236</v>
      </c>
      <c r="C85" s="83">
        <f t="shared" si="37"/>
        <v>35.299379210176227</v>
      </c>
      <c r="D85" s="83">
        <f t="shared" si="38"/>
        <v>125.64237800718848</v>
      </c>
      <c r="E85" s="83">
        <f t="shared" si="39"/>
        <v>57.593723974498054</v>
      </c>
      <c r="F85" s="83">
        <f t="shared" si="40"/>
        <v>244.336498747913</v>
      </c>
      <c r="G85" s="83">
        <f t="shared" si="41"/>
        <v>99.581406613970827</v>
      </c>
      <c r="H85" s="84">
        <f t="shared" si="42"/>
        <v>723.33684070777076</v>
      </c>
      <c r="I85" s="84">
        <f t="shared" si="43"/>
        <v>501.62275719724113</v>
      </c>
      <c r="J85" s="84">
        <f t="shared" si="44"/>
        <v>1363.9563330052561</v>
      </c>
      <c r="K85" s="84">
        <f t="shared" si="45"/>
        <v>817.45930802513362</v>
      </c>
      <c r="L85" s="84">
        <f t="shared" si="46"/>
        <v>2628.6518479181696</v>
      </c>
      <c r="M85" s="84">
        <f t="shared" si="47"/>
        <v>1411.9751684070491</v>
      </c>
      <c r="N85" s="85">
        <f t="shared" si="48"/>
        <v>1909.8908325131399</v>
      </c>
      <c r="O85" s="85">
        <f t="shared" si="49"/>
        <v>2043.6482700628342</v>
      </c>
      <c r="P85" s="85">
        <f t="shared" si="50"/>
        <v>3521.9992107492521</v>
      </c>
      <c r="Q85" s="85">
        <f t="shared" si="51"/>
        <v>3418.4661971960136</v>
      </c>
      <c r="R85" s="85">
        <f t="shared" si="52"/>
        <v>5117.5641193033071</v>
      </c>
      <c r="S85" s="85">
        <f t="shared" si="53"/>
        <v>4756.1268830553236</v>
      </c>
    </row>
    <row r="86" spans="1:19" ht="12.75" customHeight="1" x14ac:dyDescent="0.2">
      <c r="A86" s="82">
        <v>134</v>
      </c>
      <c r="B86" s="83">
        <f t="shared" si="36"/>
        <v>64.503727403197644</v>
      </c>
      <c r="C86" s="83">
        <f t="shared" si="37"/>
        <v>34.168640516085944</v>
      </c>
      <c r="D86" s="83">
        <f t="shared" si="38"/>
        <v>123.66397628942772</v>
      </c>
      <c r="E86" s="83">
        <f t="shared" si="39"/>
        <v>55.748834526245481</v>
      </c>
      <c r="F86" s="83">
        <f t="shared" si="40"/>
        <v>240.91577835849438</v>
      </c>
      <c r="G86" s="83">
        <f t="shared" si="41"/>
        <v>96.391533245379293</v>
      </c>
      <c r="H86" s="84">
        <f t="shared" si="42"/>
        <v>706.10559994017694</v>
      </c>
      <c r="I86" s="84">
        <f t="shared" si="43"/>
        <v>485.55436522858969</v>
      </c>
      <c r="J86" s="84">
        <f t="shared" si="44"/>
        <v>1335.8757924951033</v>
      </c>
      <c r="K86" s="84">
        <f t="shared" si="45"/>
        <v>791.27378037251651</v>
      </c>
      <c r="L86" s="84">
        <f t="shared" si="46"/>
        <v>2580.149096127906</v>
      </c>
      <c r="M86" s="84">
        <f t="shared" si="47"/>
        <v>1366.7456206434376</v>
      </c>
      <c r="N86" s="85">
        <f t="shared" si="48"/>
        <v>1839.6894812377582</v>
      </c>
      <c r="O86" s="85">
        <f t="shared" si="49"/>
        <v>1978.1844509312914</v>
      </c>
      <c r="P86" s="85">
        <f t="shared" si="50"/>
        <v>3404.5714958886138</v>
      </c>
      <c r="Q86" s="85">
        <f t="shared" si="51"/>
        <v>3308.9630815577966</v>
      </c>
      <c r="R86" s="85">
        <f t="shared" si="52"/>
        <v>4954.1864290624189</v>
      </c>
      <c r="S86" s="85">
        <f t="shared" si="53"/>
        <v>4603.774722167369</v>
      </c>
    </row>
    <row r="87" spans="1:19" ht="12.75" customHeight="1" x14ac:dyDescent="0.2">
      <c r="A87" s="82">
        <v>136</v>
      </c>
      <c r="B87" s="83">
        <f t="shared" si="36"/>
        <v>63.331359483914063</v>
      </c>
      <c r="C87" s="83">
        <f t="shared" si="37"/>
        <v>32.996272596802363</v>
      </c>
      <c r="D87" s="83">
        <f t="shared" si="38"/>
        <v>121.75116547375453</v>
      </c>
      <c r="E87" s="83">
        <f t="shared" si="39"/>
        <v>53.836023710572277</v>
      </c>
      <c r="F87" s="83">
        <f t="shared" si="40"/>
        <v>237.60846675462074</v>
      </c>
      <c r="G87" s="83">
        <f t="shared" si="41"/>
        <v>93.084221641505621</v>
      </c>
      <c r="H87" s="84">
        <f t="shared" si="42"/>
        <v>689.44563477141037</v>
      </c>
      <c r="I87" s="84">
        <f t="shared" si="43"/>
        <v>468.89440005982306</v>
      </c>
      <c r="J87" s="84">
        <f t="shared" si="44"/>
        <v>1308.7262196274837</v>
      </c>
      <c r="K87" s="84">
        <f t="shared" si="45"/>
        <v>764.12420750489684</v>
      </c>
      <c r="L87" s="84">
        <f t="shared" si="46"/>
        <v>2533.2543793565628</v>
      </c>
      <c r="M87" s="84">
        <f t="shared" si="47"/>
        <v>1319.8509038720945</v>
      </c>
      <c r="N87" s="85">
        <f t="shared" si="48"/>
        <v>1771.8155490687088</v>
      </c>
      <c r="O87" s="85">
        <f t="shared" si="49"/>
        <v>1910.3105187622421</v>
      </c>
      <c r="P87" s="85">
        <f t="shared" si="50"/>
        <v>3291.0369184422038</v>
      </c>
      <c r="Q87" s="85">
        <f t="shared" si="51"/>
        <v>3195.4285041113867</v>
      </c>
      <c r="R87" s="85">
        <f t="shared" si="52"/>
        <v>4796.2252778326319</v>
      </c>
      <c r="S87" s="85">
        <f t="shared" si="53"/>
        <v>4445.813570937582</v>
      </c>
    </row>
    <row r="88" spans="1:19" ht="12.75" customHeight="1" x14ac:dyDescent="0.2">
      <c r="A88" s="82">
        <v>138</v>
      </c>
      <c r="B88" s="83">
        <f t="shared" si="36"/>
        <v>62.200620789823788</v>
      </c>
      <c r="C88" s="83">
        <f t="shared" si="37"/>
        <v>31.783703802045778</v>
      </c>
      <c r="D88" s="83">
        <f t="shared" si="38"/>
        <v>119.90627602550197</v>
      </c>
      <c r="E88" s="83">
        <f t="shared" si="39"/>
        <v>51.857621992811531</v>
      </c>
      <c r="F88" s="83">
        <f t="shared" si="40"/>
        <v>234.41859338602922</v>
      </c>
      <c r="G88" s="83">
        <f t="shared" si="41"/>
        <v>89.66350125208703</v>
      </c>
      <c r="H88" s="84">
        <f t="shared" si="42"/>
        <v>673.37724280275904</v>
      </c>
      <c r="I88" s="84">
        <f t="shared" si="43"/>
        <v>451.66315929222947</v>
      </c>
      <c r="J88" s="84">
        <f t="shared" si="44"/>
        <v>1282.5406919748666</v>
      </c>
      <c r="K88" s="84">
        <f t="shared" si="45"/>
        <v>736.04366699474429</v>
      </c>
      <c r="L88" s="84">
        <f t="shared" si="46"/>
        <v>2488.0248315929512</v>
      </c>
      <c r="M88" s="84">
        <f t="shared" si="47"/>
        <v>1271.3481520818311</v>
      </c>
      <c r="N88" s="85">
        <f t="shared" si="48"/>
        <v>1706.3517299371665</v>
      </c>
      <c r="O88" s="85">
        <f t="shared" si="49"/>
        <v>1840.1091674868608</v>
      </c>
      <c r="P88" s="85">
        <f t="shared" si="50"/>
        <v>3181.5338028039873</v>
      </c>
      <c r="Q88" s="85">
        <f t="shared" si="51"/>
        <v>3078.0007892507488</v>
      </c>
      <c r="R88" s="85">
        <f t="shared" si="52"/>
        <v>4643.8731169446783</v>
      </c>
      <c r="S88" s="85">
        <f t="shared" si="53"/>
        <v>4282.4358806966939</v>
      </c>
    </row>
    <row r="89" spans="1:19" ht="12.75" customHeight="1" x14ac:dyDescent="0.2">
      <c r="A89" s="82">
        <v>140</v>
      </c>
      <c r="B89" s="83">
        <f t="shared" si="36"/>
        <v>61.112888951848547</v>
      </c>
      <c r="C89" s="83">
        <f t="shared" si="37"/>
        <v>30.532411460110627</v>
      </c>
      <c r="D89" s="83">
        <f t="shared" si="38"/>
        <v>118.13155565827921</v>
      </c>
      <c r="E89" s="83">
        <f t="shared" si="39"/>
        <v>49.816039750706807</v>
      </c>
      <c r="F89" s="83">
        <f t="shared" si="40"/>
        <v>231.35004462205694</v>
      </c>
      <c r="G89" s="83">
        <f t="shared" si="41"/>
        <v>86.133539697996284</v>
      </c>
      <c r="H89" s="84">
        <f t="shared" si="42"/>
        <v>657.92000089468991</v>
      </c>
      <c r="I89" s="84">
        <f t="shared" si="43"/>
        <v>433.88163653841417</v>
      </c>
      <c r="J89" s="84">
        <f t="shared" si="44"/>
        <v>1257.3511125691243</v>
      </c>
      <c r="K89" s="84">
        <f t="shared" si="45"/>
        <v>707.0663706551934</v>
      </c>
      <c r="L89" s="84">
        <f t="shared" si="46"/>
        <v>2444.515558073942</v>
      </c>
      <c r="M89" s="84">
        <f t="shared" si="47"/>
        <v>1221.296458404425</v>
      </c>
      <c r="N89" s="85">
        <f t="shared" si="48"/>
        <v>1643.3777814228106</v>
      </c>
      <c r="O89" s="85">
        <f t="shared" si="49"/>
        <v>1767.6659266379836</v>
      </c>
      <c r="P89" s="85">
        <f t="shared" si="50"/>
        <v>3076.1955616527016</v>
      </c>
      <c r="Q89" s="85">
        <f t="shared" si="51"/>
        <v>2956.8230045580817</v>
      </c>
      <c r="R89" s="85">
        <f t="shared" si="52"/>
        <v>4497.3155640385412</v>
      </c>
      <c r="S89" s="85">
        <f t="shared" si="53"/>
        <v>4113.8407019938522</v>
      </c>
    </row>
    <row r="90" spans="1:19" ht="12.75" customHeight="1" x14ac:dyDescent="0.2">
      <c r="A90" s="82">
        <v>142</v>
      </c>
      <c r="B90" s="83">
        <f t="shared" si="36"/>
        <v>60.06948920368071</v>
      </c>
      <c r="C90" s="83">
        <f t="shared" si="37"/>
        <v>29.243920077968774</v>
      </c>
      <c r="D90" s="83">
        <f t="shared" si="38"/>
        <v>116.42916659547905</v>
      </c>
      <c r="E90" s="83">
        <f t="shared" si="39"/>
        <v>47.713764337738525</v>
      </c>
      <c r="F90" s="83">
        <f t="shared" si="40"/>
        <v>228.40655901669925</v>
      </c>
      <c r="G90" s="83">
        <f t="shared" si="41"/>
        <v>82.49863769363823</v>
      </c>
      <c r="H90" s="84">
        <f t="shared" si="42"/>
        <v>643.09274131546272</v>
      </c>
      <c r="I90" s="84">
        <f t="shared" si="43"/>
        <v>415.57149584481942</v>
      </c>
      <c r="J90" s="84">
        <f t="shared" si="44"/>
        <v>1233.1881710326059</v>
      </c>
      <c r="K90" s="84">
        <f t="shared" si="45"/>
        <v>677.22762285822421</v>
      </c>
      <c r="L90" s="84">
        <f t="shared" si="46"/>
        <v>2402.7795681472285</v>
      </c>
      <c r="M90" s="84">
        <f t="shared" si="47"/>
        <v>1169.7568031187509</v>
      </c>
      <c r="N90" s="85">
        <f t="shared" si="48"/>
        <v>1582.9704275815147</v>
      </c>
      <c r="O90" s="85">
        <f t="shared" si="49"/>
        <v>1693.0690571455607</v>
      </c>
      <c r="P90" s="85">
        <f t="shared" si="50"/>
        <v>2975.1505334090793</v>
      </c>
      <c r="Q90" s="85">
        <f t="shared" si="51"/>
        <v>2832.0427864980288</v>
      </c>
      <c r="R90" s="85">
        <f t="shared" si="52"/>
        <v>4356.7311769169801</v>
      </c>
      <c r="S90" s="85">
        <f t="shared" si="53"/>
        <v>3940.2334420842139</v>
      </c>
    </row>
    <row r="91" spans="1:19" ht="12.75" customHeight="1" x14ac:dyDescent="0.2">
      <c r="A91" s="82">
        <v>144</v>
      </c>
      <c r="B91" s="83">
        <f t="shared" si="36"/>
        <v>59.071692767190001</v>
      </c>
      <c r="C91" s="83">
        <f t="shared" si="37"/>
        <v>27.919799483892479</v>
      </c>
      <c r="D91" s="83">
        <f t="shared" si="38"/>
        <v>114.80118293594158</v>
      </c>
      <c r="E91" s="83">
        <f t="shared" si="39"/>
        <v>45.553357052666676</v>
      </c>
      <c r="F91" s="83">
        <f t="shared" si="40"/>
        <v>225.59172275375704</v>
      </c>
      <c r="G91" s="83">
        <f t="shared" si="41"/>
        <v>78.763223807191409</v>
      </c>
      <c r="H91" s="84">
        <f t="shared" si="42"/>
        <v>628.91352879691055</v>
      </c>
      <c r="I91" s="84">
        <f t="shared" si="43"/>
        <v>396.75504529741943</v>
      </c>
      <c r="J91" s="84">
        <f t="shared" si="44"/>
        <v>1210.0813061875579</v>
      </c>
      <c r="K91" s="84">
        <f t="shared" si="45"/>
        <v>646.56377752172057</v>
      </c>
      <c r="L91" s="84">
        <f t="shared" si="46"/>
        <v>2362.8677106876003</v>
      </c>
      <c r="M91" s="84">
        <f t="shared" si="47"/>
        <v>1116.7919793556991</v>
      </c>
      <c r="N91" s="85">
        <f t="shared" si="48"/>
        <v>1525.2032654688946</v>
      </c>
      <c r="O91" s="85">
        <f t="shared" si="49"/>
        <v>1616.4094438043014</v>
      </c>
      <c r="P91" s="85">
        <f t="shared" si="50"/>
        <v>2878.521825875242</v>
      </c>
      <c r="Q91" s="85">
        <f t="shared" si="51"/>
        <v>2703.8121605453771</v>
      </c>
      <c r="R91" s="85">
        <f t="shared" si="52"/>
        <v>4222.2912360003374</v>
      </c>
      <c r="S91" s="85">
        <f t="shared" si="53"/>
        <v>3761.8256146718286</v>
      </c>
    </row>
    <row r="92" spans="1:19" ht="12.75" customHeight="1" x14ac:dyDescent="0.2">
      <c r="A92" s="82">
        <v>146</v>
      </c>
      <c r="B92" s="83">
        <f t="shared" si="36"/>
        <v>58.120715303635521</v>
      </c>
      <c r="C92" s="83">
        <f t="shared" si="37"/>
        <v>26.561662914860477</v>
      </c>
      <c r="D92" s="83">
        <f t="shared" si="38"/>
        <v>113.24958812698428</v>
      </c>
      <c r="E92" s="83">
        <f t="shared" si="39"/>
        <v>43.337450018982885</v>
      </c>
      <c r="F92" s="83">
        <f t="shared" si="40"/>
        <v>222.90896527762442</v>
      </c>
      <c r="G92" s="83">
        <f t="shared" si="41"/>
        <v>74.931849065080087</v>
      </c>
      <c r="H92" s="84">
        <f t="shared" si="42"/>
        <v>615.39963852534686</v>
      </c>
      <c r="I92" s="84">
        <f t="shared" si="43"/>
        <v>377.45520984275419</v>
      </c>
      <c r="J92" s="84">
        <f t="shared" si="44"/>
        <v>1188.0586701894542</v>
      </c>
      <c r="K92" s="84">
        <f t="shared" si="45"/>
        <v>615.11219381782155</v>
      </c>
      <c r="L92" s="84">
        <f t="shared" si="46"/>
        <v>2324.8286121454212</v>
      </c>
      <c r="M92" s="84">
        <f t="shared" si="47"/>
        <v>1062.4665165944191</v>
      </c>
      <c r="N92" s="85">
        <f t="shared" si="48"/>
        <v>1470.1466754736357</v>
      </c>
      <c r="O92" s="85">
        <f t="shared" si="49"/>
        <v>1537.7804845445539</v>
      </c>
      <c r="P92" s="85">
        <f t="shared" si="50"/>
        <v>2786.4271662468086</v>
      </c>
      <c r="Q92" s="85">
        <f t="shared" si="51"/>
        <v>2572.2873559654358</v>
      </c>
      <c r="R92" s="85">
        <f t="shared" si="52"/>
        <v>4094.1595356477337</v>
      </c>
      <c r="S92" s="85">
        <f t="shared" si="53"/>
        <v>3578.8345822127803</v>
      </c>
    </row>
    <row r="93" spans="1:19" ht="12.75" customHeight="1" x14ac:dyDescent="0.2">
      <c r="A93" s="82">
        <v>148</v>
      </c>
      <c r="B93" s="83">
        <f t="shared" si="36"/>
        <v>57.217715432569769</v>
      </c>
      <c r="C93" s="83">
        <f t="shared" si="37"/>
        <v>25.171165051077239</v>
      </c>
      <c r="D93" s="83">
        <f t="shared" si="38"/>
        <v>111.77627254787699</v>
      </c>
      <c r="E93" s="83">
        <f t="shared" si="39"/>
        <v>41.068742978073388</v>
      </c>
      <c r="F93" s="83">
        <f t="shared" si="40"/>
        <v>220.36155511503893</v>
      </c>
      <c r="G93" s="83">
        <f t="shared" si="41"/>
        <v>71.009181407249471</v>
      </c>
      <c r="H93" s="84">
        <f t="shared" si="42"/>
        <v>602.56753509441251</v>
      </c>
      <c r="I93" s="84">
        <f t="shared" si="43"/>
        <v>357.69550335741337</v>
      </c>
      <c r="J93" s="84">
        <f t="shared" si="44"/>
        <v>1167.1470942279316</v>
      </c>
      <c r="K93" s="84">
        <f t="shared" si="45"/>
        <v>582.91119065652549</v>
      </c>
      <c r="L93" s="84">
        <f t="shared" si="46"/>
        <v>2288.7086173027906</v>
      </c>
      <c r="M93" s="84">
        <f t="shared" si="47"/>
        <v>1006.8466020430895</v>
      </c>
      <c r="N93" s="85">
        <f t="shared" si="48"/>
        <v>1417.8677355698287</v>
      </c>
      <c r="O93" s="85">
        <f t="shared" si="49"/>
        <v>1457.2779766413137</v>
      </c>
      <c r="P93" s="85">
        <f t="shared" si="50"/>
        <v>2698.9787576804406</v>
      </c>
      <c r="Q93" s="85">
        <f t="shared" si="51"/>
        <v>2437.6286154727431</v>
      </c>
      <c r="R93" s="85">
        <f t="shared" si="52"/>
        <v>3972.4921845988738</v>
      </c>
      <c r="S93" s="85">
        <f t="shared" si="53"/>
        <v>3391.483291092512</v>
      </c>
    </row>
    <row r="94" spans="1:19" ht="12.75" customHeight="1" x14ac:dyDescent="0.2">
      <c r="A94" s="82">
        <v>150</v>
      </c>
      <c r="B94" s="83">
        <f t="shared" si="36"/>
        <v>56.363793320239161</v>
      </c>
      <c r="C94" s="83">
        <f t="shared" si="37"/>
        <v>23.749999999999996</v>
      </c>
      <c r="D94" s="83">
        <f t="shared" si="38"/>
        <v>110.38303120670599</v>
      </c>
      <c r="E94" s="83">
        <f t="shared" si="39"/>
        <v>38.749999999999993</v>
      </c>
      <c r="F94" s="83">
        <f t="shared" si="40"/>
        <v>217.9525958928852</v>
      </c>
      <c r="G94" s="83">
        <f t="shared" si="41"/>
        <v>66.999999999999986</v>
      </c>
      <c r="H94" s="84">
        <f t="shared" si="42"/>
        <v>590.43285244550384</v>
      </c>
      <c r="I94" s="84">
        <f t="shared" si="43"/>
        <v>337.49999999999994</v>
      </c>
      <c r="J94" s="84">
        <f t="shared" si="44"/>
        <v>1147.3720558371174</v>
      </c>
      <c r="K94" s="84">
        <f t="shared" si="45"/>
        <v>549.99999999999989</v>
      </c>
      <c r="L94" s="84">
        <f t="shared" si="46"/>
        <v>2254.5517328095666</v>
      </c>
      <c r="M94" s="84">
        <f t="shared" si="47"/>
        <v>949.99999999999989</v>
      </c>
      <c r="N94" s="85">
        <f t="shared" si="48"/>
        <v>1368.4301395927937</v>
      </c>
      <c r="O94" s="85">
        <f t="shared" si="49"/>
        <v>1374.9999999999998</v>
      </c>
      <c r="P94" s="85">
        <f t="shared" si="50"/>
        <v>2616.283142591582</v>
      </c>
      <c r="Q94" s="85">
        <f t="shared" si="51"/>
        <v>2299.9999999999995</v>
      </c>
      <c r="R94" s="85">
        <f t="shared" si="52"/>
        <v>3857.4374157795919</v>
      </c>
      <c r="S94" s="85">
        <f t="shared" si="53"/>
        <v>3199.9999999999995</v>
      </c>
    </row>
    <row r="95" spans="1:19" ht="12.75" customHeight="1" x14ac:dyDescent="0.2">
      <c r="A95" s="82">
        <v>152</v>
      </c>
      <c r="B95" s="83">
        <f t="shared" si="36"/>
        <v>55.559989339200982</v>
      </c>
      <c r="C95" s="83">
        <f t="shared" si="37"/>
        <v>22.299899232329828</v>
      </c>
      <c r="D95" s="83">
        <f t="shared" si="38"/>
        <v>109.07156155343317</v>
      </c>
      <c r="E95" s="83">
        <f t="shared" si="39"/>
        <v>36.384046115906557</v>
      </c>
      <c r="F95" s="83">
        <f t="shared" si="40"/>
        <v>215.68502255690382</v>
      </c>
      <c r="G95" s="83">
        <f t="shared" si="41"/>
        <v>62.909189413309406</v>
      </c>
      <c r="H95" s="84">
        <f t="shared" si="42"/>
        <v>579.01037482022446</v>
      </c>
      <c r="I95" s="84">
        <f t="shared" si="43"/>
        <v>316.89330488047648</v>
      </c>
      <c r="J95" s="84">
        <f t="shared" si="44"/>
        <v>1128.7576478551805</v>
      </c>
      <c r="K95" s="84">
        <f t="shared" si="45"/>
        <v>516.41871906448023</v>
      </c>
      <c r="L95" s="84">
        <f t="shared" si="46"/>
        <v>2222.3995735680392</v>
      </c>
      <c r="M95" s="84">
        <f t="shared" si="47"/>
        <v>891.99596929319307</v>
      </c>
      <c r="N95" s="85">
        <f t="shared" si="48"/>
        <v>1321.8941196379515</v>
      </c>
      <c r="O95" s="85">
        <f t="shared" si="49"/>
        <v>1291.0467976612006</v>
      </c>
      <c r="P95" s="85">
        <f t="shared" si="50"/>
        <v>2538.441072848937</v>
      </c>
      <c r="Q95" s="85">
        <f t="shared" si="51"/>
        <v>2159.5691888150991</v>
      </c>
      <c r="R95" s="85">
        <f t="shared" si="52"/>
        <v>3749.1354057028684</v>
      </c>
      <c r="S95" s="85">
        <f t="shared" si="53"/>
        <v>3004.6180018297027</v>
      </c>
    </row>
    <row r="96" spans="1:19" ht="12.75" customHeight="1" x14ac:dyDescent="0.2">
      <c r="A96" s="82">
        <v>154</v>
      </c>
      <c r="B96" s="83">
        <f t="shared" si="36"/>
        <v>54.807282800789565</v>
      </c>
      <c r="C96" s="83">
        <f t="shared" si="37"/>
        <v>20.822629472481172</v>
      </c>
      <c r="D96" s="83">
        <f t="shared" si="38"/>
        <v>107.84346141181456</v>
      </c>
      <c r="E96" s="83">
        <f t="shared" si="39"/>
        <v>33.973763876153491</v>
      </c>
      <c r="F96" s="83">
        <f t="shared" si="40"/>
        <v>213.56159779591161</v>
      </c>
      <c r="G96" s="83">
        <f t="shared" si="41"/>
        <v>58.741733669736355</v>
      </c>
      <c r="H96" s="84">
        <f t="shared" si="42"/>
        <v>568.31401874806227</v>
      </c>
      <c r="I96" s="84">
        <f t="shared" si="43"/>
        <v>295.90052408262716</v>
      </c>
      <c r="J96" s="84">
        <f t="shared" si="44"/>
        <v>1111.3265490709164</v>
      </c>
      <c r="K96" s="84">
        <f t="shared" si="45"/>
        <v>482.20826146798504</v>
      </c>
      <c r="L96" s="84">
        <f t="shared" si="46"/>
        <v>2192.2913120315825</v>
      </c>
      <c r="M96" s="84">
        <f t="shared" si="47"/>
        <v>832.90517889924683</v>
      </c>
      <c r="N96" s="85">
        <f t="shared" si="48"/>
        <v>1278.3163726772905</v>
      </c>
      <c r="O96" s="85">
        <f t="shared" si="49"/>
        <v>1205.5206536699625</v>
      </c>
      <c r="P96" s="85">
        <f t="shared" si="50"/>
        <v>2465.547387023832</v>
      </c>
      <c r="Q96" s="85">
        <f t="shared" si="51"/>
        <v>2016.5072752297556</v>
      </c>
      <c r="R96" s="85">
        <f t="shared" si="52"/>
        <v>3647.7181036853308</v>
      </c>
      <c r="S96" s="85">
        <f t="shared" si="53"/>
        <v>2805.5753394500948</v>
      </c>
    </row>
    <row r="97" spans="1:19" ht="12.75" customHeight="1" x14ac:dyDescent="0.2">
      <c r="A97" s="82">
        <v>156</v>
      </c>
      <c r="B97" s="83">
        <f t="shared" si="36"/>
        <v>54.106590761976463</v>
      </c>
      <c r="C97" s="83">
        <f t="shared" si="37"/>
        <v>19.31999054610052</v>
      </c>
      <c r="D97" s="83">
        <f t="shared" si="38"/>
        <v>106.70022703269844</v>
      </c>
      <c r="E97" s="83">
        <f t="shared" si="39"/>
        <v>31.522089838374534</v>
      </c>
      <c r="F97" s="83">
        <f t="shared" si="40"/>
        <v>211.58490867589148</v>
      </c>
      <c r="G97" s="83">
        <f t="shared" si="41"/>
        <v>54.502710172157258</v>
      </c>
      <c r="H97" s="84">
        <f t="shared" si="42"/>
        <v>558.35681609124447</v>
      </c>
      <c r="I97" s="84">
        <f t="shared" si="43"/>
        <v>274.5472340761653</v>
      </c>
      <c r="J97" s="84">
        <f t="shared" si="44"/>
        <v>1095.0999965931392</v>
      </c>
      <c r="K97" s="84">
        <f t="shared" si="45"/>
        <v>447.41030738338048</v>
      </c>
      <c r="L97" s="84">
        <f t="shared" si="46"/>
        <v>2164.2636304790585</v>
      </c>
      <c r="M97" s="84">
        <f t="shared" si="47"/>
        <v>772.79962184402086</v>
      </c>
      <c r="N97" s="85">
        <f t="shared" si="48"/>
        <v>1237.7499914828481</v>
      </c>
      <c r="O97" s="85">
        <f t="shared" si="49"/>
        <v>1118.5257684584512</v>
      </c>
      <c r="P97" s="85">
        <f t="shared" si="50"/>
        <v>2397.6908948440368</v>
      </c>
      <c r="Q97" s="85">
        <f t="shared" si="51"/>
        <v>1870.9885581486819</v>
      </c>
      <c r="R97" s="85">
        <f t="shared" si="52"/>
        <v>3553.3090710873548</v>
      </c>
      <c r="S97" s="85">
        <f t="shared" si="53"/>
        <v>2603.1145156851226</v>
      </c>
    </row>
    <row r="98" spans="1:19" ht="12.75" customHeight="1" x14ac:dyDescent="0.2">
      <c r="A98" s="82">
        <v>158</v>
      </c>
      <c r="B98" s="83">
        <f t="shared" si="36"/>
        <v>53.4587669080776</v>
      </c>
      <c r="C98" s="83">
        <f t="shared" si="37"/>
        <v>17.793813187255832</v>
      </c>
      <c r="D98" s="83">
        <f t="shared" si="38"/>
        <v>105.64325127107398</v>
      </c>
      <c r="E98" s="83">
        <f t="shared" si="39"/>
        <v>29.032010989733198</v>
      </c>
      <c r="F98" s="83">
        <f t="shared" si="40"/>
        <v>209.75736348805049</v>
      </c>
      <c r="G98" s="83">
        <f t="shared" si="41"/>
        <v>50.197283517732238</v>
      </c>
      <c r="H98" s="84">
        <f t="shared" si="42"/>
        <v>549.15089816741852</v>
      </c>
      <c r="I98" s="84">
        <f t="shared" si="43"/>
        <v>252.85945055574075</v>
      </c>
      <c r="J98" s="84">
        <f t="shared" si="44"/>
        <v>1080.097759976534</v>
      </c>
      <c r="K98" s="84">
        <f t="shared" si="45"/>
        <v>412.06725275750347</v>
      </c>
      <c r="L98" s="84">
        <f t="shared" si="46"/>
        <v>2138.3506763231044</v>
      </c>
      <c r="M98" s="84">
        <f t="shared" si="47"/>
        <v>711.75252749023321</v>
      </c>
      <c r="N98" s="85">
        <f t="shared" si="48"/>
        <v>1200.2443999413349</v>
      </c>
      <c r="O98" s="85">
        <f t="shared" si="49"/>
        <v>1030.1681318937588</v>
      </c>
      <c r="P98" s="85">
        <f t="shared" si="50"/>
        <v>2334.9542689927785</v>
      </c>
      <c r="Q98" s="85">
        <f t="shared" si="51"/>
        <v>1723.1903297131962</v>
      </c>
      <c r="R98" s="85">
        <f t="shared" si="52"/>
        <v>3466.0233307725612</v>
      </c>
      <c r="S98" s="85">
        <f t="shared" si="53"/>
        <v>2397.4821978618384</v>
      </c>
    </row>
    <row r="99" spans="1:19" ht="12.75" customHeight="1" x14ac:dyDescent="0.2">
      <c r="A99" s="82">
        <v>160</v>
      </c>
      <c r="B99" s="83">
        <f t="shared" si="36"/>
        <v>52.864600512669355</v>
      </c>
      <c r="C99" s="83">
        <f t="shared" si="37"/>
        <v>16.245956807969272</v>
      </c>
      <c r="D99" s="83">
        <f t="shared" si="38"/>
        <v>104.67382188909211</v>
      </c>
      <c r="E99" s="83">
        <f t="shared" si="39"/>
        <v>26.506561107739337</v>
      </c>
      <c r="F99" s="83">
        <f t="shared" si="40"/>
        <v>208.08118881468829</v>
      </c>
      <c r="G99" s="83">
        <f t="shared" si="41"/>
        <v>45.830699205639633</v>
      </c>
      <c r="H99" s="84">
        <f t="shared" si="42"/>
        <v>540.70748096951183</v>
      </c>
      <c r="I99" s="84">
        <f t="shared" si="43"/>
        <v>230.86359674482648</v>
      </c>
      <c r="J99" s="84">
        <f t="shared" si="44"/>
        <v>1066.3381171355009</v>
      </c>
      <c r="K99" s="84">
        <f t="shared" si="45"/>
        <v>376.22215765823574</v>
      </c>
      <c r="L99" s="84">
        <f t="shared" si="46"/>
        <v>2114.5840205067743</v>
      </c>
      <c r="M99" s="84">
        <f t="shared" si="47"/>
        <v>649.83827231877092</v>
      </c>
      <c r="N99" s="85">
        <f t="shared" si="48"/>
        <v>1165.8452928387519</v>
      </c>
      <c r="O99" s="85">
        <f t="shared" si="49"/>
        <v>940.55539414558939</v>
      </c>
      <c r="P99" s="85">
        <f t="shared" si="50"/>
        <v>2277.4139443848217</v>
      </c>
      <c r="Q99" s="85">
        <f t="shared" si="51"/>
        <v>1573.2926592980768</v>
      </c>
      <c r="R99" s="85">
        <f t="shared" si="52"/>
        <v>3385.9672269701869</v>
      </c>
      <c r="S99" s="85">
        <f t="shared" si="53"/>
        <v>2188.9289172842809</v>
      </c>
    </row>
    <row r="100" spans="1:19" ht="12.75" customHeight="1" x14ac:dyDescent="0.2">
      <c r="A100" s="82">
        <v>162</v>
      </c>
      <c r="B100" s="83">
        <f t="shared" si="36"/>
        <v>52.324815475980209</v>
      </c>
      <c r="C100" s="83">
        <f t="shared" si="37"/>
        <v>14.678307232810006</v>
      </c>
      <c r="D100" s="83">
        <f t="shared" si="38"/>
        <v>103.79311998712561</v>
      </c>
      <c r="E100" s="83">
        <f t="shared" si="39"/>
        <v>23.948817064058431</v>
      </c>
      <c r="F100" s="83">
        <f t="shared" si="40"/>
        <v>206.55842681644941</v>
      </c>
      <c r="G100" s="83">
        <f t="shared" si="41"/>
        <v>41.408277246242967</v>
      </c>
      <c r="H100" s="84">
        <f t="shared" si="42"/>
        <v>533.03685150077138</v>
      </c>
      <c r="I100" s="84">
        <f t="shared" si="43"/>
        <v>208.58647120308956</v>
      </c>
      <c r="J100" s="84">
        <f t="shared" si="44"/>
        <v>1053.8378320753311</v>
      </c>
      <c r="K100" s="84">
        <f t="shared" si="45"/>
        <v>339.91869381244226</v>
      </c>
      <c r="L100" s="84">
        <f t="shared" si="46"/>
        <v>2092.992619039208</v>
      </c>
      <c r="M100" s="84">
        <f t="shared" si="47"/>
        <v>587.1322893124003</v>
      </c>
      <c r="N100" s="85">
        <f t="shared" si="48"/>
        <v>1134.5945801883277</v>
      </c>
      <c r="O100" s="85">
        <f t="shared" si="49"/>
        <v>849.7967345311057</v>
      </c>
      <c r="P100" s="85">
        <f t="shared" si="50"/>
        <v>2225.1400250422939</v>
      </c>
      <c r="Q100" s="85">
        <f t="shared" si="51"/>
        <v>1421.4781741247584</v>
      </c>
      <c r="R100" s="85">
        <f t="shared" si="52"/>
        <v>3313.2382957110176</v>
      </c>
      <c r="S100" s="85">
        <f t="shared" si="53"/>
        <v>1977.7087639996641</v>
      </c>
    </row>
    <row r="101" spans="1:19" ht="12.75" customHeight="1" x14ac:dyDescent="0.2">
      <c r="A101" s="82">
        <v>164</v>
      </c>
      <c r="B101" s="83">
        <f t="shared" si="36"/>
        <v>51.84006944292986</v>
      </c>
      <c r="C101" s="83">
        <f t="shared" si="37"/>
        <v>13.092774401307484</v>
      </c>
      <c r="D101" s="83">
        <f t="shared" si="38"/>
        <v>103.00221856478031</v>
      </c>
      <c r="E101" s="83">
        <f t="shared" si="39"/>
        <v>21.361895075817475</v>
      </c>
      <c r="F101" s="83">
        <f t="shared" si="40"/>
        <v>205.1909327442653</v>
      </c>
      <c r="G101" s="83">
        <f t="shared" si="41"/>
        <v>36.935405679477952</v>
      </c>
      <c r="H101" s="84">
        <f t="shared" si="42"/>
        <v>526.14835524163493</v>
      </c>
      <c r="I101" s="84">
        <f t="shared" si="43"/>
        <v>186.05521517647477</v>
      </c>
      <c r="J101" s="84">
        <f t="shared" si="44"/>
        <v>1042.6121344678495</v>
      </c>
      <c r="K101" s="84">
        <f t="shared" si="45"/>
        <v>303.20109139869965</v>
      </c>
      <c r="L101" s="84">
        <f t="shared" si="46"/>
        <v>2073.6027777171948</v>
      </c>
      <c r="M101" s="84">
        <f t="shared" si="47"/>
        <v>523.71097605229932</v>
      </c>
      <c r="N101" s="85">
        <f t="shared" si="48"/>
        <v>1106.5303361696238</v>
      </c>
      <c r="O101" s="85">
        <f t="shared" si="49"/>
        <v>758.00272849674911</v>
      </c>
      <c r="P101" s="85">
        <f t="shared" si="50"/>
        <v>2178.1961986837341</v>
      </c>
      <c r="Q101" s="85">
        <f t="shared" si="51"/>
        <v>1267.9318367581984</v>
      </c>
      <c r="R101" s="85">
        <f t="shared" si="52"/>
        <v>3247.9251459947609</v>
      </c>
      <c r="S101" s="85">
        <f t="shared" si="53"/>
        <v>1764.0790772287978</v>
      </c>
    </row>
    <row r="102" spans="1:19" ht="12.75" customHeight="1" x14ac:dyDescent="0.2">
      <c r="A102" s="82">
        <v>166</v>
      </c>
      <c r="B102" s="83">
        <f t="shared" si="36"/>
        <v>51.410953001890171</v>
      </c>
      <c r="C102" s="83">
        <f t="shared" si="37"/>
        <v>11.491290040984218</v>
      </c>
      <c r="D102" s="83">
        <f t="shared" si="38"/>
        <v>102.30208121361028</v>
      </c>
      <c r="E102" s="83">
        <f t="shared" si="39"/>
        <v>18.748946908974251</v>
      </c>
      <c r="F102" s="83">
        <f t="shared" si="40"/>
        <v>203.98037267901648</v>
      </c>
      <c r="G102" s="83">
        <f t="shared" si="41"/>
        <v>32.417534010355475</v>
      </c>
      <c r="H102" s="84">
        <f t="shared" si="42"/>
        <v>520.05038476370237</v>
      </c>
      <c r="I102" s="84">
        <f t="shared" si="43"/>
        <v>163.29727952977572</v>
      </c>
      <c r="J102" s="84">
        <f t="shared" si="44"/>
        <v>1032.6747010964039</v>
      </c>
      <c r="K102" s="84">
        <f t="shared" si="45"/>
        <v>266.1140851596345</v>
      </c>
      <c r="L102" s="84">
        <f t="shared" si="46"/>
        <v>2056.438120075607</v>
      </c>
      <c r="M102" s="84">
        <f t="shared" si="47"/>
        <v>459.65160163936866</v>
      </c>
      <c r="N102" s="85">
        <f t="shared" si="48"/>
        <v>1081.6867527410095</v>
      </c>
      <c r="O102" s="85">
        <f t="shared" si="49"/>
        <v>665.28521289908622</v>
      </c>
      <c r="P102" s="85">
        <f t="shared" si="50"/>
        <v>2136.6396591304165</v>
      </c>
      <c r="Q102" s="85">
        <f t="shared" si="51"/>
        <v>1112.8407197584716</v>
      </c>
      <c r="R102" s="85">
        <f t="shared" si="52"/>
        <v>3190.1073518336225</v>
      </c>
      <c r="S102" s="85">
        <f t="shared" si="53"/>
        <v>1548.3001318378736</v>
      </c>
    </row>
    <row r="103" spans="1:19" ht="12.75" customHeight="1" x14ac:dyDescent="0.2">
      <c r="A103" s="82">
        <v>168</v>
      </c>
      <c r="B103" s="83">
        <f t="shared" si="36"/>
        <v>51.03798896514423</v>
      </c>
      <c r="C103" s="83">
        <f t="shared" si="37"/>
        <v>9.8758053138435677</v>
      </c>
      <c r="D103" s="83">
        <f t="shared" si="38"/>
        <v>101.69356094313005</v>
      </c>
      <c r="E103" s="83">
        <f t="shared" si="39"/>
        <v>16.113156038376346</v>
      </c>
      <c r="F103" s="83">
        <f t="shared" si="40"/>
        <v>202.92822150167004</v>
      </c>
      <c r="G103" s="83">
        <f t="shared" si="41"/>
        <v>27.860166569579746</v>
      </c>
      <c r="H103" s="84">
        <f t="shared" si="42"/>
        <v>514.7503695046812</v>
      </c>
      <c r="I103" s="84">
        <f t="shared" si="43"/>
        <v>140.34039130198752</v>
      </c>
      <c r="J103" s="84">
        <f t="shared" si="44"/>
        <v>1024.0376391928137</v>
      </c>
      <c r="K103" s="84">
        <f t="shared" si="45"/>
        <v>228.70285989953524</v>
      </c>
      <c r="L103" s="84">
        <f t="shared" si="46"/>
        <v>2041.5195586057691</v>
      </c>
      <c r="M103" s="84">
        <f t="shared" si="47"/>
        <v>395.03221255374268</v>
      </c>
      <c r="N103" s="85">
        <f t="shared" si="48"/>
        <v>1060.0940979820343</v>
      </c>
      <c r="O103" s="85">
        <f t="shared" si="49"/>
        <v>571.75714974883806</v>
      </c>
      <c r="P103" s="85">
        <f t="shared" si="50"/>
        <v>2100.5210366244937</v>
      </c>
      <c r="Q103" s="85">
        <f t="shared" si="51"/>
        <v>956.39377776169283</v>
      </c>
      <c r="R103" s="85">
        <f t="shared" si="52"/>
        <v>3139.8553553036436</v>
      </c>
      <c r="S103" s="85">
        <f t="shared" si="53"/>
        <v>1330.6348212336595</v>
      </c>
    </row>
    <row r="104" spans="1:19" ht="12.75" customHeight="1" x14ac:dyDescent="0.2">
      <c r="A104" s="82">
        <v>170</v>
      </c>
      <c r="B104" s="83">
        <f t="shared" si="36"/>
        <v>50.72163173192012</v>
      </c>
      <c r="C104" s="83">
        <f t="shared" si="37"/>
        <v>8.2482884391791877</v>
      </c>
      <c r="D104" s="83">
        <f t="shared" si="38"/>
        <v>101.17739914155388</v>
      </c>
      <c r="E104" s="83">
        <f t="shared" si="39"/>
        <v>13.457733769187096</v>
      </c>
      <c r="F104" s="83">
        <f t="shared" si="40"/>
        <v>202.03576109636413</v>
      </c>
      <c r="G104" s="83">
        <f t="shared" si="41"/>
        <v>23.268855807368656</v>
      </c>
      <c r="H104" s="84">
        <f t="shared" si="42"/>
        <v>510.2547667167596</v>
      </c>
      <c r="I104" s="84">
        <f t="shared" si="43"/>
        <v>117.21251992517793</v>
      </c>
      <c r="J104" s="84">
        <f t="shared" si="44"/>
        <v>1016.7114716865713</v>
      </c>
      <c r="K104" s="84">
        <f t="shared" si="45"/>
        <v>191.0129954336233</v>
      </c>
      <c r="L104" s="84">
        <f t="shared" si="46"/>
        <v>2028.8652692768048</v>
      </c>
      <c r="M104" s="84">
        <f t="shared" si="47"/>
        <v>329.93153756716754</v>
      </c>
      <c r="N104" s="85">
        <f t="shared" si="48"/>
        <v>1041.7786792164279</v>
      </c>
      <c r="O104" s="85">
        <f t="shared" si="49"/>
        <v>477.53248858405829</v>
      </c>
      <c r="P104" s="85">
        <f t="shared" si="50"/>
        <v>2069.884336143843</v>
      </c>
      <c r="Q104" s="85">
        <f t="shared" si="51"/>
        <v>798.78161726787926</v>
      </c>
      <c r="R104" s="85">
        <f t="shared" si="52"/>
        <v>3097.2303807218686</v>
      </c>
      <c r="S104" s="85">
        <f t="shared" si="53"/>
        <v>1111.3483370683537</v>
      </c>
    </row>
    <row r="105" spans="1:19" ht="12.75" customHeight="1" x14ac:dyDescent="0.2">
      <c r="A105" s="82">
        <v>172</v>
      </c>
      <c r="B105" s="83">
        <f t="shared" si="36"/>
        <v>50.462266734775412</v>
      </c>
      <c r="C105" s="83">
        <f t="shared" si="37"/>
        <v>6.6107222956031224</v>
      </c>
      <c r="D105" s="83">
        <f t="shared" si="38"/>
        <v>100.75422467252831</v>
      </c>
      <c r="E105" s="83">
        <f t="shared" si="39"/>
        <v>10.785915324405096</v>
      </c>
      <c r="F105" s="83">
        <f t="shared" si="40"/>
        <v>201.3040787886296</v>
      </c>
      <c r="G105" s="83">
        <f t="shared" si="41"/>
        <v>18.649195528648811</v>
      </c>
      <c r="H105" s="84">
        <f t="shared" si="42"/>
        <v>506.56905359944005</v>
      </c>
      <c r="I105" s="84">
        <f t="shared" si="43"/>
        <v>93.94184314804437</v>
      </c>
      <c r="J105" s="84">
        <f t="shared" si="44"/>
        <v>1010.7051243842727</v>
      </c>
      <c r="K105" s="84">
        <f t="shared" si="45"/>
        <v>153.09041105607233</v>
      </c>
      <c r="L105" s="84">
        <f t="shared" si="46"/>
        <v>2018.4906693910166</v>
      </c>
      <c r="M105" s="84">
        <f t="shared" si="47"/>
        <v>264.42889182412489</v>
      </c>
      <c r="N105" s="85">
        <f t="shared" si="48"/>
        <v>1026.7628109606817</v>
      </c>
      <c r="O105" s="85">
        <f t="shared" si="49"/>
        <v>382.7260276401808</v>
      </c>
      <c r="P105" s="85">
        <f t="shared" si="50"/>
        <v>2044.7668837887768</v>
      </c>
      <c r="Q105" s="85">
        <f t="shared" si="51"/>
        <v>640.19626441630237</v>
      </c>
      <c r="R105" s="85">
        <f t="shared" si="52"/>
        <v>3062.28436005395</v>
      </c>
      <c r="S105" s="85">
        <f t="shared" si="53"/>
        <v>890.70784614442073</v>
      </c>
    </row>
    <row r="106" spans="1:19" ht="12.75" customHeight="1" x14ac:dyDescent="0.2">
      <c r="A106" s="82">
        <v>174</v>
      </c>
      <c r="B106" s="83">
        <f t="shared" si="36"/>
        <v>50.260209970007018</v>
      </c>
      <c r="C106" s="83">
        <f t="shared" si="37"/>
        <v>4.9651020052135522</v>
      </c>
      <c r="D106" s="83">
        <f t="shared" si="38"/>
        <v>100.42455310895882</v>
      </c>
      <c r="E106" s="83">
        <f t="shared" si="39"/>
        <v>8.1009559032431646</v>
      </c>
      <c r="F106" s="83">
        <f t="shared" si="40"/>
        <v>200.73406602065137</v>
      </c>
      <c r="G106" s="83">
        <f t="shared" si="41"/>
        <v>14.006814077865601</v>
      </c>
      <c r="H106" s="84">
        <f t="shared" si="42"/>
        <v>503.6977206264155</v>
      </c>
      <c r="I106" s="84">
        <f t="shared" si="43"/>
        <v>70.556712705666271</v>
      </c>
      <c r="J106" s="84">
        <f t="shared" si="44"/>
        <v>1006.0259150948993</v>
      </c>
      <c r="K106" s="84">
        <f t="shared" si="45"/>
        <v>114.9813095944191</v>
      </c>
      <c r="L106" s="84">
        <f t="shared" si="46"/>
        <v>2010.4083988002808</v>
      </c>
      <c r="M106" s="84">
        <f t="shared" si="47"/>
        <v>198.60408020854209</v>
      </c>
      <c r="N106" s="85">
        <f t="shared" si="48"/>
        <v>1015.0647877372485</v>
      </c>
      <c r="O106" s="85">
        <f t="shared" si="49"/>
        <v>287.45327398604775</v>
      </c>
      <c r="P106" s="85">
        <f t="shared" si="50"/>
        <v>2025.1992813059433</v>
      </c>
      <c r="Q106" s="85">
        <f t="shared" si="51"/>
        <v>480.83093103120717</v>
      </c>
      <c r="R106" s="85">
        <f t="shared" si="52"/>
        <v>3035.0598696430507</v>
      </c>
      <c r="S106" s="85">
        <f t="shared" si="53"/>
        <v>668.98216491298388</v>
      </c>
    </row>
    <row r="107" spans="1:19" ht="12.75" customHeight="1" x14ac:dyDescent="0.2">
      <c r="A107" s="82">
        <v>176</v>
      </c>
      <c r="B107" s="83">
        <f t="shared" si="36"/>
        <v>50.115707612658348</v>
      </c>
      <c r="C107" s="83">
        <f t="shared" si="37"/>
        <v>3.3134325028459624</v>
      </c>
      <c r="D107" s="83">
        <f t="shared" si="38"/>
        <v>100.18878610486362</v>
      </c>
      <c r="E107" s="83">
        <f t="shared" si="39"/>
        <v>5.4061267151697283</v>
      </c>
      <c r="F107" s="83">
        <f t="shared" si="40"/>
        <v>200.32641726518355</v>
      </c>
      <c r="G107" s="83">
        <f t="shared" si="41"/>
        <v>9.3473674817128209</v>
      </c>
      <c r="H107" s="84">
        <f t="shared" si="42"/>
        <v>501.64426607461871</v>
      </c>
      <c r="I107" s="84">
        <f t="shared" si="43"/>
        <v>47.085619777284727</v>
      </c>
      <c r="J107" s="84">
        <f t="shared" si="44"/>
        <v>1002.6795447141933</v>
      </c>
      <c r="K107" s="84">
        <f t="shared" si="45"/>
        <v>76.732121118538075</v>
      </c>
      <c r="L107" s="84">
        <f t="shared" si="46"/>
        <v>2004.628304506334</v>
      </c>
      <c r="M107" s="84">
        <f t="shared" si="47"/>
        <v>132.53730011383848</v>
      </c>
      <c r="N107" s="85">
        <f t="shared" si="48"/>
        <v>1006.6988617854836</v>
      </c>
      <c r="O107" s="85">
        <f t="shared" si="49"/>
        <v>191.83030279634519</v>
      </c>
      <c r="P107" s="85">
        <f t="shared" si="50"/>
        <v>2011.205368804809</v>
      </c>
      <c r="Q107" s="85">
        <f t="shared" si="51"/>
        <v>320.87977922297739</v>
      </c>
      <c r="R107" s="85">
        <f t="shared" si="52"/>
        <v>3015.5900783371253</v>
      </c>
      <c r="S107" s="85">
        <f t="shared" si="53"/>
        <v>446.44143196240339</v>
      </c>
    </row>
    <row r="108" spans="1:19" ht="12.75" customHeight="1" x14ac:dyDescent="0.2">
      <c r="A108" s="82">
        <v>178</v>
      </c>
      <c r="B108" s="83">
        <f t="shared" si="36"/>
        <v>50.028935716592954</v>
      </c>
      <c r="C108" s="83">
        <f t="shared" si="37"/>
        <v>1.6577260933687832</v>
      </c>
      <c r="D108" s="83">
        <f t="shared" si="38"/>
        <v>100.04721090602008</v>
      </c>
      <c r="E108" s="83">
        <f t="shared" si="39"/>
        <v>2.7047109944438041</v>
      </c>
      <c r="F108" s="83">
        <f t="shared" si="40"/>
        <v>200.08162917944117</v>
      </c>
      <c r="G108" s="83">
        <f t="shared" si="41"/>
        <v>4.6765325581350936</v>
      </c>
      <c r="H108" s="84">
        <f t="shared" si="42"/>
        <v>500.41119176211032</v>
      </c>
      <c r="I108" s="84">
        <f t="shared" si="43"/>
        <v>23.557160274187972</v>
      </c>
      <c r="J108" s="84">
        <f t="shared" si="44"/>
        <v>1000.6700902789946</v>
      </c>
      <c r="K108" s="84">
        <f t="shared" si="45"/>
        <v>38.389446372750768</v>
      </c>
      <c r="L108" s="84">
        <f t="shared" si="46"/>
        <v>2001.1574286637181</v>
      </c>
      <c r="M108" s="84">
        <f t="shared" si="47"/>
        <v>66.309043734751327</v>
      </c>
      <c r="N108" s="85">
        <f t="shared" si="48"/>
        <v>1001.6752256974864</v>
      </c>
      <c r="O108" s="85">
        <f t="shared" si="49"/>
        <v>95.973615931876921</v>
      </c>
      <c r="P108" s="85">
        <f t="shared" si="50"/>
        <v>2002.8021957121591</v>
      </c>
      <c r="Q108" s="85">
        <f t="shared" si="51"/>
        <v>160.53768483150321</v>
      </c>
      <c r="R108" s="85">
        <f t="shared" si="52"/>
        <v>3003.8987070777875</v>
      </c>
      <c r="S108" s="85">
        <f t="shared" si="53"/>
        <v>223.35677889600447</v>
      </c>
    </row>
    <row r="109" spans="1:19" ht="12.75" customHeight="1" x14ac:dyDescent="0.2">
      <c r="A109" s="82">
        <v>180</v>
      </c>
      <c r="B109" s="83">
        <f t="shared" si="36"/>
        <v>50</v>
      </c>
      <c r="C109" s="83">
        <f t="shared" si="37"/>
        <v>5.8170722959499274E-15</v>
      </c>
      <c r="D109" s="83">
        <f t="shared" si="38"/>
        <v>100</v>
      </c>
      <c r="E109" s="83">
        <f t="shared" si="39"/>
        <v>9.4910126933919866E-15</v>
      </c>
      <c r="F109" s="83">
        <f t="shared" si="40"/>
        <v>200</v>
      </c>
      <c r="G109" s="83">
        <f t="shared" si="41"/>
        <v>1.6410267108574532E-14</v>
      </c>
      <c r="H109" s="84">
        <f t="shared" si="42"/>
        <v>500</v>
      </c>
      <c r="I109" s="84">
        <f t="shared" si="43"/>
        <v>8.2663658942446339E-14</v>
      </c>
      <c r="J109" s="84">
        <f t="shared" si="44"/>
        <v>1000</v>
      </c>
      <c r="K109" s="84">
        <f t="shared" si="45"/>
        <v>1.3471114790620886E-13</v>
      </c>
      <c r="L109" s="84">
        <f t="shared" si="46"/>
        <v>2000</v>
      </c>
      <c r="M109" s="84">
        <f t="shared" si="47"/>
        <v>2.3268289183799708E-13</v>
      </c>
      <c r="N109" s="85">
        <f t="shared" si="48"/>
        <v>1000</v>
      </c>
      <c r="O109" s="85">
        <f t="shared" si="49"/>
        <v>3.3677786976552211E-13</v>
      </c>
      <c r="P109" s="85">
        <f t="shared" si="50"/>
        <v>2000</v>
      </c>
      <c r="Q109" s="85">
        <f t="shared" si="51"/>
        <v>5.6333752760778249E-13</v>
      </c>
      <c r="R109" s="85">
        <f t="shared" si="52"/>
        <v>3000</v>
      </c>
      <c r="S109" s="85">
        <f t="shared" si="53"/>
        <v>7.8377395145430606E-13</v>
      </c>
    </row>
    <row r="113" spans="1:20" ht="18" customHeight="1" x14ac:dyDescent="0.2">
      <c r="A113" s="100" t="s">
        <v>164</v>
      </c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</row>
    <row r="114" spans="1:20" ht="18" customHeight="1" x14ac:dyDescent="0.2">
      <c r="A114" s="86" t="s">
        <v>22</v>
      </c>
      <c r="B114" s="86" t="s">
        <v>165</v>
      </c>
      <c r="C114" s="86" t="s">
        <v>166</v>
      </c>
      <c r="D114" s="86" t="s">
        <v>167</v>
      </c>
      <c r="E114" s="86" t="s">
        <v>168</v>
      </c>
    </row>
    <row r="115" spans="1:20" ht="15.75" customHeight="1" x14ac:dyDescent="0.2">
      <c r="A115" s="71" t="s">
        <v>37</v>
      </c>
      <c r="B115" s="72">
        <f>MIN(G6:G8)</f>
        <v>74.358974358974365</v>
      </c>
      <c r="C115" s="72">
        <f>Triaxial!I34+B115*TAN(RADIANS(Triaxial!H34))</f>
        <v>41.860574577498923</v>
      </c>
      <c r="D115" s="72"/>
      <c r="E115" s="72"/>
    </row>
    <row r="116" spans="1:20" ht="15.75" customHeight="1" x14ac:dyDescent="0.2">
      <c r="A116" s="87"/>
      <c r="B116" s="72">
        <f>MAX(G6:G8)</f>
        <v>280.23952095808386</v>
      </c>
      <c r="C116" s="72">
        <f>Triaxial!I34+B116*TAN(RADIANS(Triaxial!H34))</f>
        <v>122.93504542292158</v>
      </c>
      <c r="D116" s="72"/>
      <c r="E116" s="72"/>
    </row>
    <row r="117" spans="1:20" ht="15.75" customHeight="1" x14ac:dyDescent="0.2">
      <c r="A117" s="74" t="s">
        <v>44</v>
      </c>
      <c r="B117" s="46">
        <f>MIN(G9:G11)</f>
        <v>787.23404255319144</v>
      </c>
      <c r="C117" s="46">
        <f>Triaxial!I35+B117*TAN(RADIANS(Triaxial!H35))</f>
        <v>557.53479233559483</v>
      </c>
      <c r="D117" s="46"/>
      <c r="E117" s="46"/>
    </row>
    <row r="118" spans="1:20" ht="15.75" customHeight="1" x14ac:dyDescent="0.2">
      <c r="A118" s="44"/>
      <c r="B118" s="46">
        <f>MAX(G9:G11)</f>
        <v>2974.3589743589746</v>
      </c>
      <c r="C118" s="46">
        <f>Triaxial!I35+B118*TAN(RADIANS(Triaxial!H35))</f>
        <v>1661.8272632252238</v>
      </c>
      <c r="D118" s="46"/>
      <c r="E118" s="46"/>
    </row>
    <row r="119" spans="1:20" ht="15.75" customHeight="1" x14ac:dyDescent="0.2">
      <c r="A119" s="75" t="s">
        <v>50</v>
      </c>
      <c r="B119" s="76">
        <f>MIN(G12:G14)</f>
        <v>1733.3333333333335</v>
      </c>
      <c r="C119" s="76">
        <f>Triaxial!I36+B119*TAN(RADIANS(Triaxial!H36))</f>
        <v>1874.6178811156087</v>
      </c>
      <c r="D119" s="76"/>
      <c r="E119" s="76"/>
    </row>
    <row r="120" spans="1:20" ht="15.75" customHeight="1" x14ac:dyDescent="0.2">
      <c r="A120" s="88"/>
      <c r="B120" s="76">
        <f>MAX(G12:G14)</f>
        <v>5042.5531914893618</v>
      </c>
      <c r="C120" s="76">
        <f>Triaxial!I36+B120*TAN(RADIANS(Triaxial!H36))</f>
        <v>4692.5137122704409</v>
      </c>
      <c r="D120" s="76"/>
      <c r="E120" s="76"/>
    </row>
  </sheetData>
  <mergeCells count="5">
    <mergeCell ref="A1:T1"/>
    <mergeCell ref="A2:T2"/>
    <mergeCell ref="A4:J4"/>
    <mergeCell ref="A17:T17"/>
    <mergeCell ref="A113:T113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4"/>
  <sheetViews>
    <sheetView zoomScaleNormal="100" workbookViewId="0">
      <selection activeCell="C47" sqref="C47"/>
    </sheetView>
  </sheetViews>
  <sheetFormatPr baseColWidth="10" defaultColWidth="8.6640625" defaultRowHeight="15" x14ac:dyDescent="0.2"/>
  <cols>
    <col min="1" max="1" width="18" customWidth="1"/>
    <col min="2" max="2" width="14" customWidth="1"/>
    <col min="3" max="3" width="12" customWidth="1"/>
    <col min="4" max="5" width="10" customWidth="1"/>
    <col min="6" max="6" width="18" customWidth="1"/>
    <col min="7" max="7" width="32" customWidth="1"/>
    <col min="8" max="12" width="10" customWidth="1"/>
  </cols>
  <sheetData>
    <row r="1" spans="1:12" ht="27.75" customHeight="1" x14ac:dyDescent="0.2">
      <c r="A1" s="14" t="s">
        <v>169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3.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4" spans="1:12" ht="18" customHeight="1" x14ac:dyDescent="0.2">
      <c r="A4" s="10" t="s">
        <v>170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13.5" customHeight="1" x14ac:dyDescent="0.2">
      <c r="A5" s="101" t="s">
        <v>171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1:12" ht="13.5" customHeight="1" x14ac:dyDescent="0.2">
      <c r="A6" s="102" t="s">
        <v>172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</row>
    <row r="7" spans="1:12" ht="13.5" customHeight="1" x14ac:dyDescent="0.2">
      <c r="A7" s="102" t="s">
        <v>173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</row>
    <row r="8" spans="1:12" ht="13.5" customHeight="1" x14ac:dyDescent="0.2">
      <c r="A8" s="102" t="s">
        <v>174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</row>
    <row r="9" spans="1:12" ht="13.5" customHeight="1" x14ac:dyDescent="0.2">
      <c r="A9" s="102" t="s">
        <v>175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</row>
    <row r="37" spans="1:12" ht="18" customHeight="1" x14ac:dyDescent="0.2">
      <c r="A37" s="2" t="s">
        <v>176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8" customHeight="1" x14ac:dyDescent="0.2">
      <c r="A38" s="38" t="s">
        <v>22</v>
      </c>
      <c r="B38" s="38" t="s">
        <v>124</v>
      </c>
      <c r="C38" s="38" t="s">
        <v>66</v>
      </c>
      <c r="D38" s="38" t="s">
        <v>61</v>
      </c>
      <c r="E38" s="38" t="s">
        <v>63</v>
      </c>
      <c r="F38" s="38" t="s">
        <v>64</v>
      </c>
      <c r="G38" s="38" t="s">
        <v>177</v>
      </c>
    </row>
    <row r="39" spans="1:12" ht="18" customHeight="1" x14ac:dyDescent="0.2">
      <c r="A39" s="89" t="s">
        <v>37</v>
      </c>
      <c r="B39" s="90">
        <f>Triaxial!B34</f>
        <v>3</v>
      </c>
      <c r="C39" s="91">
        <f>IFERROR(Triaxial!I34,"—")</f>
        <v>12.578475815146632</v>
      </c>
      <c r="D39" s="92">
        <f>IFERROR(Triaxial!H34,"—")</f>
        <v>21.494209824261436</v>
      </c>
      <c r="E39" s="93">
        <f>IFERROR(Triaxial!J34,"—")</f>
        <v>0.99985125801822383</v>
      </c>
      <c r="F39" s="90" t="str">
        <f>IFERROR(Triaxial!K34,"—")</f>
        <v>Cohesivo</v>
      </c>
      <c r="G39" s="90" t="str">
        <f>IFERROR("τ = "&amp;TEXT(Triaxial!I34,"0.0")&amp;" + σ·tan("&amp;TEXT(Triaxial!H34,"0.0")&amp;"°)","—")</f>
        <v>τ = 12.6 + σ·tan(21.5°)</v>
      </c>
    </row>
    <row r="40" spans="1:12" ht="18" customHeight="1" x14ac:dyDescent="0.2">
      <c r="A40" s="39" t="s">
        <v>44</v>
      </c>
      <c r="B40" s="40">
        <f>Triaxial!B35</f>
        <v>3</v>
      </c>
      <c r="C40" s="42">
        <f>IFERROR(Triaxial!I35,"—")</f>
        <v>160.05561161877415</v>
      </c>
      <c r="D40" s="41">
        <f>IFERROR(Triaxial!H35,"—")</f>
        <v>26.78948345049502</v>
      </c>
      <c r="E40" s="43">
        <f>IFERROR(Triaxial!J35,"—")</f>
        <v>0.99985856698975739</v>
      </c>
      <c r="F40" s="40" t="str">
        <f>IFERROR(Triaxial!K35,"—")</f>
        <v>Cohesivo</v>
      </c>
      <c r="G40" s="40" t="str">
        <f>IFERROR("τ = "&amp;TEXT(Triaxial!I35,"0.0")&amp;" + σ·tan("&amp;TEXT(Triaxial!H35,"0.0")&amp;"°)","—")</f>
        <v>τ = 160.1 + σ·tan(26.8°)</v>
      </c>
    </row>
    <row r="41" spans="1:12" ht="18" customHeight="1" x14ac:dyDescent="0.2">
      <c r="A41" s="88" t="s">
        <v>50</v>
      </c>
      <c r="B41" s="77">
        <f>Triaxial!B36</f>
        <v>3</v>
      </c>
      <c r="C41" s="94">
        <f>IFERROR(Triaxial!I36,"—")</f>
        <v>398.63472394835389</v>
      </c>
      <c r="D41" s="95">
        <f>IFERROR(Triaxial!H36,"—")</f>
        <v>40.415349088923243</v>
      </c>
      <c r="E41" s="96">
        <f>IFERROR(Triaxial!J36,"—")</f>
        <v>0.99996228863774372</v>
      </c>
      <c r="F41" s="77" t="str">
        <f>IFERROR(Triaxial!K36,"—")</f>
        <v>Friccional</v>
      </c>
      <c r="G41" s="77" t="str">
        <f>IFERROR("τ = "&amp;TEXT(Triaxial!I36,"0.0")&amp;" + σ·tan("&amp;TEXT(Triaxial!H36,"0.0")&amp;"°)","—")</f>
        <v>τ = 398.6 + σ·tan(40.4°)</v>
      </c>
    </row>
    <row r="43" spans="1:12" ht="36" customHeight="1" x14ac:dyDescent="0.2">
      <c r="A43" s="103" t="s">
        <v>178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</row>
    <row r="44" spans="1:12" x14ac:dyDescent="0.2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</row>
  </sheetData>
  <mergeCells count="10">
    <mergeCell ref="A7:L7"/>
    <mergeCell ref="A8:L8"/>
    <mergeCell ref="A9:L9"/>
    <mergeCell ref="A37:L37"/>
    <mergeCell ref="A43:L44"/>
    <mergeCell ref="A1:L1"/>
    <mergeCell ref="A2:L2"/>
    <mergeCell ref="A4:L4"/>
    <mergeCell ref="A5:L5"/>
    <mergeCell ref="A6:L6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Triaxial</vt:lpstr>
      <vt:lpstr>Corte Directo</vt:lpstr>
      <vt:lpstr>Datos Gráfico</vt:lpstr>
      <vt:lpstr>Gráfico Mohr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Microsoft Office User</cp:lastModifiedBy>
  <cp:revision>1</cp:revision>
  <dcterms:created xsi:type="dcterms:W3CDTF">2026-06-13T17:10:43Z</dcterms:created>
  <dcterms:modified xsi:type="dcterms:W3CDTF">2026-09-20T14:46:02Z</dcterms:modified>
  <dc:language>en-US</dc:language>
</cp:coreProperties>
</file>